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nkkcfilesv01\g311500$\保育課\03　保育所入所\000000ホームページ\【HP】R5募集に向けた改善\計算シート\"/>
    </mc:Choice>
  </mc:AlternateContent>
  <bookViews>
    <workbookView xWindow="9072" yWindow="-60" windowWidth="10020" windowHeight="8520" tabRatio="809"/>
  </bookViews>
  <sheets>
    <sheet name="はじめに" sheetId="76" r:id="rId1"/>
    <sheet name="医療費" sheetId="72" r:id="rId2"/>
    <sheet name="一覧表" sheetId="73" r:id="rId3"/>
    <sheet name="収入源" sheetId="75" r:id="rId4"/>
    <sheet name="data" sheetId="74" r:id="rId5"/>
  </sheets>
  <definedNames>
    <definedName name="_xlnm.Print_Area" localSheetId="1">医療費!$A$1:$N$13</definedName>
    <definedName name="_xlnm.Print_Area" localSheetId="3">収入源!$A$1:$L$26</definedName>
  </definedNames>
  <calcPr calcId="162913"/>
</workbook>
</file>

<file path=xl/calcChain.xml><?xml version="1.0" encoding="utf-8"?>
<calcChain xmlns="http://schemas.openxmlformats.org/spreadsheetml/2006/main">
  <c r="N23" i="75" l="1"/>
  <c r="B14" i="75" l="1"/>
  <c r="G17" i="75"/>
  <c r="D17" i="75"/>
  <c r="G8" i="75"/>
  <c r="D8" i="75"/>
  <c r="H10" i="75" l="1"/>
  <c r="H19" i="75"/>
  <c r="H21" i="75" l="1"/>
  <c r="J21" i="75" s="1"/>
  <c r="H20" i="75"/>
  <c r="H23" i="75"/>
  <c r="L21" i="75" s="1"/>
  <c r="D39" i="73"/>
  <c r="C39" i="73"/>
  <c r="C40" i="73" l="1"/>
  <c r="Q23" i="75"/>
  <c r="R23" i="75" s="1"/>
  <c r="O9" i="72"/>
  <c r="G9" i="72" s="1"/>
  <c r="P23" i="75" l="1"/>
  <c r="L23" i="75"/>
  <c r="N9" i="72"/>
  <c r="G6" i="72" s="1"/>
  <c r="F15" i="72" l="1"/>
  <c r="G7" i="72"/>
  <c r="E35" i="72"/>
  <c r="E15" i="72"/>
  <c r="E16" i="72"/>
  <c r="E33" i="72"/>
  <c r="E25" i="72"/>
  <c r="E27" i="72"/>
  <c r="E29" i="72"/>
  <c r="E28" i="72"/>
  <c r="E34" i="72"/>
  <c r="E23" i="72"/>
  <c r="E24" i="72"/>
  <c r="E22" i="72"/>
  <c r="E31" i="72"/>
  <c r="E18" i="72"/>
  <c r="E40" i="72"/>
  <c r="E32" i="72"/>
  <c r="E21" i="72"/>
  <c r="E26" i="72"/>
  <c r="E39" i="72"/>
  <c r="E20" i="72"/>
  <c r="E36" i="72"/>
  <c r="E17" i="72"/>
  <c r="E38" i="72"/>
  <c r="E30" i="72"/>
  <c r="E19" i="72"/>
  <c r="E37" i="72"/>
  <c r="G10" i="72" l="1"/>
  <c r="G11" i="72" s="1"/>
  <c r="I6" i="72"/>
  <c r="G12" i="72" l="1"/>
  <c r="J24" i="72" s="1"/>
  <c r="J6" i="72"/>
  <c r="J28" i="72" l="1"/>
  <c r="J30" i="72"/>
  <c r="J25" i="72"/>
  <c r="J32" i="72"/>
  <c r="J41" i="72"/>
  <c r="J36" i="72"/>
  <c r="J21" i="72"/>
  <c r="J38" i="72"/>
  <c r="J29" i="72"/>
  <c r="J26" i="72"/>
  <c r="J31" i="72"/>
  <c r="J27" i="72"/>
  <c r="J39" i="72"/>
  <c r="J34" i="72"/>
  <c r="J16" i="72"/>
  <c r="J22" i="72"/>
  <c r="J40" i="72"/>
  <c r="J17" i="72"/>
  <c r="J23" i="72"/>
  <c r="J37" i="72"/>
  <c r="J33" i="72"/>
  <c r="J18" i="72"/>
  <c r="J35" i="72"/>
  <c r="J20" i="72"/>
  <c r="J19" i="72"/>
  <c r="M16" i="72" l="1"/>
  <c r="I12" i="72" s="1"/>
  <c r="K12" i="72" s="1"/>
  <c r="J12" i="72" l="1"/>
</calcChain>
</file>

<file path=xl/sharedStrings.xml><?xml version="1.0" encoding="utf-8"?>
<sst xmlns="http://schemas.openxmlformats.org/spreadsheetml/2006/main" count="148" uniqueCount="87">
  <si>
    <t>支払った医療費</t>
    <rPh sb="0" eb="2">
      <t>シハラ</t>
    </rPh>
    <rPh sb="4" eb="7">
      <t>イリョウヒ</t>
    </rPh>
    <phoneticPr fontId="2"/>
  </si>
  <si>
    <t>保険金補てん額</t>
    <rPh sb="0" eb="3">
      <t>ホケンキン</t>
    </rPh>
    <rPh sb="3" eb="4">
      <t>ホ</t>
    </rPh>
    <rPh sb="6" eb="7">
      <t>ガク</t>
    </rPh>
    <phoneticPr fontId="2"/>
  </si>
  <si>
    <t>最高限度額</t>
    <rPh sb="0" eb="2">
      <t>サイコウ</t>
    </rPh>
    <rPh sb="2" eb="4">
      <t>ゲンド</t>
    </rPh>
    <rPh sb="4" eb="5">
      <t>ガク</t>
    </rPh>
    <phoneticPr fontId="2"/>
  </si>
  <si>
    <t>計</t>
    <rPh sb="0" eb="1">
      <t>ケイ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</si>
  <si>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</si>
  <si>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</si>
  <si>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</si>
  <si>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</si>
  <si>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</si>
  <si>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B－C－D</t>
    <phoneticPr fontId="2"/>
  </si>
  <si>
    <t>F</t>
    <phoneticPr fontId="2"/>
  </si>
  <si>
    <t>A－F</t>
    <phoneticPr fontId="2"/>
  </si>
  <si>
    <t>領収日</t>
    <rPh sb="0" eb="2">
      <t>リョウシュウ</t>
    </rPh>
    <rPh sb="2" eb="3">
      <t>ビ</t>
    </rPh>
    <phoneticPr fontId="2"/>
  </si>
  <si>
    <t>金額</t>
    <rPh sb="0" eb="2">
      <t>キンガク</t>
    </rPh>
    <phoneticPr fontId="2"/>
  </si>
  <si>
    <t>内容</t>
    <rPh sb="0" eb="2">
      <t>ナイヨウ</t>
    </rPh>
    <phoneticPr fontId="2"/>
  </si>
  <si>
    <t>交通費</t>
    <rPh sb="0" eb="3">
      <t>コウツウヒ</t>
    </rPh>
    <phoneticPr fontId="2"/>
  </si>
  <si>
    <t>総計</t>
    <rPh sb="0" eb="2">
      <t>ソウケイ</t>
    </rPh>
    <phoneticPr fontId="2"/>
  </si>
  <si>
    <t>E×0.06</t>
    <phoneticPr fontId="2"/>
  </si>
  <si>
    <t>世帯所得割</t>
    <rPh sb="0" eb="2">
      <t>セタイ</t>
    </rPh>
    <rPh sb="2" eb="4">
      <t>ショトク</t>
    </rPh>
    <rPh sb="4" eb="5">
      <t>ワリ</t>
    </rPh>
    <phoneticPr fontId="2"/>
  </si>
  <si>
    <t>父</t>
    <rPh sb="0" eb="1">
      <t>チチ</t>
    </rPh>
    <phoneticPr fontId="2"/>
  </si>
  <si>
    <t>母</t>
    <rPh sb="0" eb="1">
      <t>ハハ</t>
    </rPh>
    <phoneticPr fontId="2"/>
  </si>
  <si>
    <t>D0</t>
    <phoneticPr fontId="2"/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</si>
  <si>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</si>
  <si>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</si>
  <si>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</si>
  <si>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</si>
  <si>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</si>
  <si>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</si>
  <si>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</si>
  <si>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</si>
  <si>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</si>
  <si>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</si>
  <si>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</si>
  <si>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</si>
  <si>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</si>
  <si>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</si>
  <si>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</si>
  <si>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</si>
  <si>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</si>
  <si>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</si>
  <si>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</si>
  <si>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</si>
  <si>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</si>
  <si>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</si>
  <si>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</si>
  <si>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</si>
  <si>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</si>
  <si>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総所得額</t>
    <rPh sb="0" eb="1">
      <t>ソウ</t>
    </rPh>
    <rPh sb="1" eb="3">
      <t>ショトク</t>
    </rPh>
    <rPh sb="3" eb="4">
      <t>ガク</t>
    </rPh>
    <phoneticPr fontId="2"/>
  </si>
  <si>
    <t>（１）税資料を確認しながら、　　　黄色の箇所に入力してください。</t>
    <rPh sb="3" eb="4">
      <t>ゼイ</t>
    </rPh>
    <rPh sb="4" eb="6">
      <t>シリョウ</t>
    </rPh>
    <rPh sb="7" eb="9">
      <t>カクニン</t>
    </rPh>
    <rPh sb="17" eb="19">
      <t>キイロ</t>
    </rPh>
    <rPh sb="20" eb="22">
      <t>カショ</t>
    </rPh>
    <rPh sb="23" eb="25">
      <t>ニュウリョク</t>
    </rPh>
    <phoneticPr fontId="3"/>
  </si>
  <si>
    <t>（２）　　　　　に支払った医療費、保険金補填額等を入力してください。</t>
    <rPh sb="9" eb="11">
      <t>シハラ</t>
    </rPh>
    <rPh sb="13" eb="16">
      <t>イリョウヒ</t>
    </rPh>
    <rPh sb="17" eb="20">
      <t>ホケンキン</t>
    </rPh>
    <rPh sb="20" eb="22">
      <t>ホテン</t>
    </rPh>
    <rPh sb="22" eb="23">
      <t>ガク</t>
    </rPh>
    <rPh sb="23" eb="24">
      <t>トウ</t>
    </rPh>
    <rPh sb="25" eb="27">
      <t>ニュウリョク</t>
    </rPh>
    <phoneticPr fontId="2"/>
  </si>
  <si>
    <t>行き</t>
    <rPh sb="0" eb="1">
      <t>イ</t>
    </rPh>
    <phoneticPr fontId="2"/>
  </si>
  <si>
    <t>帰り</t>
    <rPh sb="0" eb="1">
      <t>カエ</t>
    </rPh>
    <phoneticPr fontId="2"/>
  </si>
  <si>
    <t>※領収日、内容は必要があればご記入ください。</t>
    <rPh sb="1" eb="4">
      <t>リョウシュウビ</t>
    </rPh>
    <rPh sb="5" eb="7">
      <t>ナイヨウ</t>
    </rPh>
    <rPh sb="8" eb="10">
      <t>ヒツヨウ</t>
    </rPh>
    <rPh sb="15" eb="17">
      <t>キニュウ</t>
    </rPh>
    <phoneticPr fontId="2"/>
  </si>
  <si>
    <t>保育料徴収金減額申請計算表（ 医療費 ）</t>
    <rPh sb="0" eb="3">
      <t>ホイクリョウ</t>
    </rPh>
    <rPh sb="3" eb="5">
      <t>チョウシュウ</t>
    </rPh>
    <rPh sb="5" eb="6">
      <t>キン</t>
    </rPh>
    <rPh sb="6" eb="8">
      <t>ゲンガク</t>
    </rPh>
    <rPh sb="8" eb="10">
      <t>シンセイ</t>
    </rPh>
    <rPh sb="10" eb="12">
      <t>ケイサン</t>
    </rPh>
    <rPh sb="12" eb="13">
      <t>ヒョウ</t>
    </rPh>
    <rPh sb="15" eb="18">
      <t>イリョウヒ</t>
    </rPh>
    <phoneticPr fontId="2"/>
  </si>
  <si>
    <t>※概算する場合は、金額の列に支払った医療費の合計額を入力ください。</t>
    <rPh sb="1" eb="3">
      <t>ガイサン</t>
    </rPh>
    <rPh sb="5" eb="7">
      <t>バアイ</t>
    </rPh>
    <rPh sb="9" eb="11">
      <t>キンガク</t>
    </rPh>
    <rPh sb="12" eb="13">
      <t>レツ</t>
    </rPh>
    <rPh sb="14" eb="16">
      <t>シハラ</t>
    </rPh>
    <rPh sb="18" eb="21">
      <t>イリョウヒ</t>
    </rPh>
    <rPh sb="22" eb="24">
      <t>ゴウケイ</t>
    </rPh>
    <rPh sb="24" eb="25">
      <t>ガク</t>
    </rPh>
    <rPh sb="26" eb="28">
      <t>ニュウリョク</t>
    </rPh>
    <phoneticPr fontId="2"/>
  </si>
  <si>
    <t>A</t>
    <phoneticPr fontId="12"/>
  </si>
  <si>
    <t>生活保護世帯</t>
    <rPh sb="0" eb="2">
      <t>セイカツ</t>
    </rPh>
    <rPh sb="2" eb="4">
      <t>ホゴ</t>
    </rPh>
    <rPh sb="4" eb="6">
      <t>セタイ</t>
    </rPh>
    <phoneticPr fontId="12"/>
  </si>
  <si>
    <t>B</t>
    <phoneticPr fontId="12"/>
  </si>
  <si>
    <t>非課税世帯</t>
    <rPh sb="0" eb="3">
      <t>ヒカゼイ</t>
    </rPh>
    <rPh sb="3" eb="5">
      <t>セタイ</t>
    </rPh>
    <phoneticPr fontId="12"/>
  </si>
  <si>
    <t>C</t>
    <phoneticPr fontId="12"/>
  </si>
  <si>
    <t>均等割のみ</t>
    <rPh sb="0" eb="3">
      <t>キントウワ</t>
    </rPh>
    <phoneticPr fontId="12"/>
  </si>
  <si>
    <t>D0</t>
    <phoneticPr fontId="12"/>
  </si>
  <si>
    <t>D1</t>
    <phoneticPr fontId="12"/>
  </si>
  <si>
    <t>保育料</t>
    <rPh sb="0" eb="3">
      <t>ホイクリョウ</t>
    </rPh>
    <phoneticPr fontId="2"/>
  </si>
  <si>
    <t>NO.</t>
    <phoneticPr fontId="2"/>
  </si>
  <si>
    <t>前年（前々年）収入</t>
    <rPh sb="3" eb="5">
      <t>ゼンゼン</t>
    </rPh>
    <rPh sb="5" eb="6">
      <t>ネン</t>
    </rPh>
    <phoneticPr fontId="2"/>
  </si>
  <si>
    <t>年</t>
    <rPh sb="0" eb="1">
      <t>ネン</t>
    </rPh>
    <phoneticPr fontId="2"/>
  </si>
  <si>
    <t>収入</t>
    <rPh sb="0" eb="2">
      <t>シュウニュウ</t>
    </rPh>
    <phoneticPr fontId="2"/>
  </si>
  <si>
    <t>賞与</t>
    <rPh sb="0" eb="2">
      <t>ショウヨ</t>
    </rPh>
    <phoneticPr fontId="2"/>
  </si>
  <si>
    <t>合　計</t>
    <rPh sb="0" eb="1">
      <t>ゴウ</t>
    </rPh>
    <rPh sb="2" eb="3">
      <t>ケイ</t>
    </rPh>
    <phoneticPr fontId="2"/>
  </si>
  <si>
    <t>前年（前々年）１か月平均</t>
    <rPh sb="0" eb="2">
      <t>ゼンネン</t>
    </rPh>
    <rPh sb="3" eb="5">
      <t>ゼンゼン</t>
    </rPh>
    <rPh sb="5" eb="6">
      <t>ネン</t>
    </rPh>
    <rPh sb="9" eb="10">
      <t>ガツ</t>
    </rPh>
    <rPh sb="10" eb="11">
      <t>ヒラ</t>
    </rPh>
    <rPh sb="11" eb="12">
      <t>ヒトシ</t>
    </rPh>
    <phoneticPr fontId="2"/>
  </si>
  <si>
    <t>前３か月  収入</t>
    <phoneticPr fontId="2"/>
  </si>
  <si>
    <t>月</t>
    <rPh sb="0" eb="1">
      <t>ツキ</t>
    </rPh>
    <phoneticPr fontId="2"/>
  </si>
  <si>
    <t>前３か月平均</t>
    <rPh sb="0" eb="1">
      <t>ゼン</t>
    </rPh>
    <rPh sb="3" eb="4">
      <t>ゲツ</t>
    </rPh>
    <rPh sb="4" eb="6">
      <t>ヘイキン</t>
    </rPh>
    <phoneticPr fontId="2"/>
  </si>
  <si>
    <t>比較</t>
    <rPh sb="0" eb="2">
      <t>ヒカク</t>
    </rPh>
    <phoneticPr fontId="2"/>
  </si>
  <si>
    <t>保育料徴収金減額申請計算シート（収入源）</t>
    <rPh sb="0" eb="3">
      <t>ホイクリョウ</t>
    </rPh>
    <rPh sb="3" eb="5">
      <t>チョウシュウ</t>
    </rPh>
    <rPh sb="5" eb="6">
      <t>キン</t>
    </rPh>
    <rPh sb="6" eb="8">
      <t>ゲンガク</t>
    </rPh>
    <rPh sb="8" eb="10">
      <t>シンセイ</t>
    </rPh>
    <rPh sb="10" eb="12">
      <t>ケイサン</t>
    </rPh>
    <rPh sb="16" eb="19">
      <t>シュウニュウゲン</t>
    </rPh>
    <phoneticPr fontId="2"/>
  </si>
  <si>
    <t>保護者1</t>
    <rPh sb="0" eb="3">
      <t>ホゴシャ</t>
    </rPh>
    <phoneticPr fontId="2"/>
  </si>
  <si>
    <t>保護者2</t>
    <rPh sb="0" eb="3">
      <t>ホゴシャ</t>
    </rPh>
    <phoneticPr fontId="2"/>
  </si>
  <si>
    <t>医　療　費　一　覧　表</t>
    <rPh sb="0" eb="1">
      <t>イ</t>
    </rPh>
    <rPh sb="2" eb="3">
      <t>リョウ</t>
    </rPh>
    <rPh sb="4" eb="5">
      <t>ヒ</t>
    </rPh>
    <rPh sb="6" eb="7">
      <t>イチ</t>
    </rPh>
    <rPh sb="8" eb="9">
      <t>ラン</t>
    </rPh>
    <rPh sb="10" eb="11">
      <t>ヒョウ</t>
    </rPh>
    <phoneticPr fontId="2"/>
  </si>
  <si>
    <t>はじめに</t>
    <phoneticPr fontId="2"/>
  </si>
  <si>
    <t>この計算シートは、減額の適用可否を確認するものです。</t>
    <rPh sb="2" eb="4">
      <t>ケイサン</t>
    </rPh>
    <rPh sb="9" eb="11">
      <t>ゲンガク</t>
    </rPh>
    <rPh sb="12" eb="14">
      <t>テキヨウ</t>
    </rPh>
    <rPh sb="14" eb="16">
      <t>カヒ</t>
    </rPh>
    <rPh sb="17" eb="19">
      <t>カクニン</t>
    </rPh>
    <phoneticPr fontId="2"/>
  </si>
  <si>
    <t>区への減額申請後、再度区職員が計算して減額適用可否を判断します。</t>
    <rPh sb="0" eb="1">
      <t>ク</t>
    </rPh>
    <rPh sb="3" eb="5">
      <t>ゲンガク</t>
    </rPh>
    <rPh sb="5" eb="7">
      <t>シンセイ</t>
    </rPh>
    <rPh sb="7" eb="8">
      <t>ゴ</t>
    </rPh>
    <rPh sb="9" eb="11">
      <t>サイド</t>
    </rPh>
    <rPh sb="11" eb="12">
      <t>ク</t>
    </rPh>
    <rPh sb="12" eb="14">
      <t>ショクイン</t>
    </rPh>
    <rPh sb="15" eb="17">
      <t>ケイサン</t>
    </rPh>
    <rPh sb="19" eb="21">
      <t>ゲンガク</t>
    </rPh>
    <rPh sb="21" eb="23">
      <t>テキヨウ</t>
    </rPh>
    <rPh sb="23" eb="25">
      <t>カヒ</t>
    </rPh>
    <rPh sb="26" eb="28">
      <t>ハンダン</t>
    </rPh>
    <phoneticPr fontId="2"/>
  </si>
  <si>
    <t>医療費の一覧表は医療費の証明にはなりません。領収書をご提出ください。</t>
    <rPh sb="0" eb="3">
      <t>イリョウヒ</t>
    </rPh>
    <rPh sb="4" eb="6">
      <t>イチラン</t>
    </rPh>
    <rPh sb="6" eb="7">
      <t>ヒョウ</t>
    </rPh>
    <rPh sb="8" eb="11">
      <t>イリョウヒ</t>
    </rPh>
    <rPh sb="12" eb="14">
      <t>ショウメイ</t>
    </rPh>
    <rPh sb="22" eb="25">
      <t>リョウシュウショ</t>
    </rPh>
    <rPh sb="27" eb="29">
      <t>テイシュツ</t>
    </rPh>
    <phoneticPr fontId="2"/>
  </si>
  <si>
    <t>➡</t>
    <phoneticPr fontId="2"/>
  </si>
  <si>
    <t>階層</t>
    <rPh sb="0" eb="2">
      <t>カイソウ</t>
    </rPh>
    <phoneticPr fontId="2"/>
  </si>
  <si>
    <t>保育料</t>
    <rPh sb="0" eb="3">
      <t>ホイクリョウ</t>
    </rPh>
    <phoneticPr fontId="2"/>
  </si>
  <si>
    <t>住民税所得割額※</t>
    <rPh sb="0" eb="3">
      <t>ジュウミンゼイ</t>
    </rPh>
    <rPh sb="3" eb="5">
      <t>ショトク</t>
    </rPh>
    <rPh sb="5" eb="6">
      <t>ワリ</t>
    </rPh>
    <rPh sb="6" eb="7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</si>
</sst>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[$-411]ge\.m\.d;@"/>
    <numFmt numFmtId="178" formatCode="0%&quot;減&quot;"/>
    <numFmt numFmtId="179" formatCode="0.000%"/>
  </numFmts>
  <fonts count="1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明朝"/>
      <family val="1"/>
      <charset val="128"/>
    </font>
    <font>
      <sz val="72"/>
      <name val="ＭＳ Ｐ明朝"/>
      <family val="1"/>
      <charset val="128"/>
    </font>
    <font>
      <sz val="12"/>
      <name val="游ゴシック"/>
      <family val="3"/>
      <charset val="128"/>
    </font>
    <font>
      <b/>
      <sz val="12"/>
      <color rgb="FFFF0000"/>
      <name val="游ゴシック"/>
      <family val="3"/>
      <charset val="128"/>
    </font>
    <font>
      <sz val="12"/>
      <color theme="0" tint="-0.14999847407452621"/>
      <name val="游ゴシック"/>
      <family val="3"/>
      <charset val="128"/>
    </font>
    <font>
      <sz val="12"/>
      <color theme="1"/>
      <name val="游ゴシック"/>
      <family val="3"/>
      <charset val="128"/>
    </font>
    <font>
      <b/>
      <sz val="12"/>
      <name val="游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color theme="0"/>
      <name val="游ゴシック"/>
      <family val="3"/>
      <charset val="128"/>
    </font>
    <font>
      <sz val="12"/>
      <color theme="0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2"/>
      <color indexed="60"/>
      <name val="游ゴシック"/>
      <family val="3"/>
      <charset val="128"/>
    </font>
    <font>
      <sz val="12"/>
      <color indexed="10"/>
      <name val="游ゴシック"/>
      <family val="3"/>
      <charset val="128"/>
    </font>
    <font>
      <b/>
      <sz val="12"/>
      <color theme="1"/>
      <name val="游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0"/>
      </left>
      <right style="hair">
        <color indexed="60"/>
      </right>
      <top style="thin">
        <color indexed="60"/>
      </top>
      <bottom style="thin">
        <color indexed="60"/>
      </bottom>
      <diagonal/>
    </border>
    <border>
      <left style="hair">
        <color indexed="60"/>
      </left>
      <right style="hair">
        <color indexed="60"/>
      </right>
      <top style="thin">
        <color indexed="60"/>
      </top>
      <bottom style="thin">
        <color indexed="60"/>
      </bottom>
      <diagonal/>
    </border>
    <border>
      <left style="hair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 style="hair">
        <color indexed="60"/>
      </right>
      <top style="thin">
        <color indexed="60"/>
      </top>
      <bottom style="hair">
        <color indexed="60"/>
      </bottom>
      <diagonal/>
    </border>
    <border>
      <left style="hair">
        <color indexed="60"/>
      </left>
      <right style="hair">
        <color indexed="60"/>
      </right>
      <top style="thin">
        <color indexed="60"/>
      </top>
      <bottom style="hair">
        <color indexed="60"/>
      </bottom>
      <diagonal/>
    </border>
    <border>
      <left style="hair">
        <color indexed="60"/>
      </left>
      <right style="thin">
        <color indexed="60"/>
      </right>
      <top style="thin">
        <color indexed="60"/>
      </top>
      <bottom style="hair">
        <color indexed="60"/>
      </bottom>
      <diagonal/>
    </border>
    <border>
      <left style="thin">
        <color indexed="60"/>
      </left>
      <right style="hair">
        <color indexed="60"/>
      </right>
      <top/>
      <bottom style="hair">
        <color indexed="60"/>
      </bottom>
      <diagonal/>
    </border>
    <border>
      <left style="hair">
        <color indexed="60"/>
      </left>
      <right style="hair">
        <color indexed="60"/>
      </right>
      <top style="hair">
        <color indexed="60"/>
      </top>
      <bottom style="hair">
        <color indexed="60"/>
      </bottom>
      <diagonal/>
    </border>
    <border>
      <left style="hair">
        <color indexed="60"/>
      </left>
      <right style="thin">
        <color indexed="60"/>
      </right>
      <top style="hair">
        <color indexed="60"/>
      </top>
      <bottom style="hair">
        <color indexed="60"/>
      </bottom>
      <diagonal/>
    </border>
    <border>
      <left style="thin">
        <color indexed="60"/>
      </left>
      <right style="hair">
        <color indexed="60"/>
      </right>
      <top style="hair">
        <color indexed="60"/>
      </top>
      <bottom style="hair">
        <color indexed="60"/>
      </bottom>
      <diagonal/>
    </border>
    <border>
      <left style="thin">
        <color indexed="60"/>
      </left>
      <right style="hair">
        <color indexed="60"/>
      </right>
      <top style="hair">
        <color indexed="60"/>
      </top>
      <bottom style="thin">
        <color indexed="64"/>
      </bottom>
      <diagonal/>
    </border>
    <border>
      <left style="hair">
        <color indexed="60"/>
      </left>
      <right style="hair">
        <color indexed="60"/>
      </right>
      <top/>
      <bottom style="thin">
        <color indexed="64"/>
      </bottom>
      <diagonal/>
    </border>
    <border>
      <left style="hair">
        <color indexed="60"/>
      </left>
      <right style="thin">
        <color indexed="60"/>
      </right>
      <top/>
      <bottom style="thin">
        <color indexed="64"/>
      </bottom>
      <diagonal/>
    </border>
    <border>
      <left style="thin">
        <color indexed="60"/>
      </left>
      <right style="hair">
        <color indexed="60"/>
      </right>
      <top/>
      <bottom style="thin">
        <color indexed="60"/>
      </bottom>
      <diagonal/>
    </border>
    <border>
      <left style="hair">
        <color indexed="60"/>
      </left>
      <right style="hair">
        <color indexed="60"/>
      </right>
      <top/>
      <bottom style="thin">
        <color indexed="60"/>
      </bottom>
      <diagonal/>
    </border>
    <border>
      <left style="hair">
        <color indexed="60"/>
      </left>
      <right style="thin">
        <color indexed="60"/>
      </right>
      <top/>
      <bottom style="thin">
        <color indexed="60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hair">
        <color indexed="12"/>
      </right>
      <top style="thin">
        <color indexed="12"/>
      </top>
      <bottom style="thin">
        <color indexed="12"/>
      </bottom>
      <diagonal/>
    </border>
    <border>
      <left style="hair">
        <color indexed="12"/>
      </left>
      <right style="hair">
        <color indexed="12"/>
      </right>
      <top style="thin">
        <color indexed="12"/>
      </top>
      <bottom style="thin">
        <color indexed="12"/>
      </bottom>
      <diagonal/>
    </border>
    <border>
      <left style="hair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hair">
        <color indexed="12"/>
      </left>
      <right style="hair">
        <color indexed="12"/>
      </right>
      <top style="thin">
        <color indexed="12"/>
      </top>
      <bottom style="hair">
        <color indexed="12"/>
      </bottom>
      <diagonal/>
    </border>
    <border>
      <left style="hair">
        <color indexed="12"/>
      </left>
      <right style="hair">
        <color indexed="12"/>
      </right>
      <top style="thin">
        <color indexed="12"/>
      </top>
      <bottom/>
      <diagonal/>
    </border>
    <border>
      <left style="hair">
        <color indexed="12"/>
      </left>
      <right/>
      <top style="thin">
        <color indexed="12"/>
      </top>
      <bottom style="hair">
        <color indexed="12"/>
      </bottom>
      <diagonal/>
    </border>
    <border>
      <left/>
      <right/>
      <top style="thin">
        <color indexed="12"/>
      </top>
      <bottom style="hair">
        <color indexed="12"/>
      </bottom>
      <diagonal/>
    </border>
    <border>
      <left/>
      <right style="thin">
        <color indexed="12"/>
      </right>
      <top style="thin">
        <color indexed="12"/>
      </top>
      <bottom style="hair">
        <color indexed="12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hair">
        <color indexed="12"/>
      </left>
      <right style="hair">
        <color indexed="12"/>
      </right>
      <top style="hair">
        <color indexed="64"/>
      </top>
      <bottom style="hair">
        <color indexed="12"/>
      </bottom>
      <diagonal/>
    </border>
    <border>
      <left style="hair">
        <color indexed="12"/>
      </left>
      <right/>
      <top style="hair">
        <color indexed="12"/>
      </top>
      <bottom style="hair">
        <color indexed="12"/>
      </bottom>
      <diagonal/>
    </border>
    <border>
      <left/>
      <right/>
      <top style="hair">
        <color indexed="12"/>
      </top>
      <bottom style="hair">
        <color indexed="12"/>
      </bottom>
      <diagonal/>
    </border>
    <border>
      <left/>
      <right style="thin">
        <color indexed="12"/>
      </right>
      <top style="hair">
        <color indexed="12"/>
      </top>
      <bottom style="hair">
        <color indexed="12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thin">
        <color indexed="12"/>
      </bottom>
      <diagonal/>
    </border>
    <border>
      <left style="hair">
        <color indexed="12"/>
      </left>
      <right/>
      <top style="hair">
        <color indexed="12"/>
      </top>
      <bottom style="thin">
        <color indexed="12"/>
      </bottom>
      <diagonal/>
    </border>
    <border>
      <left/>
      <right/>
      <top style="hair">
        <color indexed="12"/>
      </top>
      <bottom style="thin">
        <color indexed="12"/>
      </bottom>
      <diagonal/>
    </border>
    <border>
      <left/>
      <right style="hair">
        <color indexed="12"/>
      </right>
      <top style="thin">
        <color indexed="12"/>
      </top>
      <bottom style="thin">
        <color indexed="12"/>
      </bottom>
      <diagonal/>
    </border>
    <border>
      <left style="hair">
        <color indexed="12"/>
      </left>
      <right style="hair">
        <color indexed="12"/>
      </right>
      <top/>
      <bottom style="thin">
        <color indexed="12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0"/>
      </bottom>
      <diagonal/>
    </border>
    <border>
      <left style="thin">
        <color indexed="60"/>
      </left>
      <right/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 style="thin">
        <color indexed="12"/>
      </right>
      <top style="hair">
        <color indexed="12"/>
      </top>
      <bottom style="thin">
        <color indexed="12"/>
      </bottom>
      <diagonal/>
    </border>
    <border>
      <left style="thin">
        <color indexed="64"/>
      </left>
      <right style="hair">
        <color indexed="12"/>
      </right>
      <top style="thin">
        <color indexed="12"/>
      </top>
      <bottom/>
      <diagonal/>
    </border>
    <border>
      <left style="thin">
        <color indexed="64"/>
      </left>
      <right style="hair">
        <color indexed="12"/>
      </right>
      <top/>
      <bottom/>
      <diagonal/>
    </border>
    <border>
      <left style="thin">
        <color indexed="64"/>
      </left>
      <right style="hair">
        <color indexed="12"/>
      </right>
      <top/>
      <bottom style="thin">
        <color indexed="12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0" fontId="4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1" fillId="0" borderId="0" applyFont="0" applyFill="0" applyBorder="0" applyAlignment="0" applyProtection="0"/>
  </cellStyleXfs>
  <cellXfs count="185">
    <xf numFmtId="0" fontId="0" fillId="0" borderId="0" xfId="0"/>
    <xf numFmtId="176" fontId="3" fillId="0" borderId="0" xfId="0" applyNumberFormat="1" applyFont="1" applyFill="1" applyAlignment="1">
      <alignment vertical="center"/>
    </xf>
    <xf numFmtId="176" fontId="5" fillId="0" borderId="0" xfId="0" applyNumberFormat="1" applyFont="1" applyFill="1" applyAlignment="1">
      <alignment vertical="center"/>
    </xf>
    <xf numFmtId="176" fontId="3" fillId="0" borderId="0" xfId="0" applyNumberFormat="1" applyFont="1" applyFill="1" applyAlignment="1">
      <alignment horizontal="center" vertical="center"/>
    </xf>
    <xf numFmtId="176" fontId="6" fillId="0" borderId="0" xfId="0" applyNumberFormat="1" applyFont="1" applyFill="1" applyAlignment="1" applyProtection="1">
      <alignment vertical="center"/>
    </xf>
    <xf numFmtId="176" fontId="6" fillId="0" borderId="0" xfId="0" applyNumberFormat="1" applyFont="1" applyFill="1" applyAlignment="1" applyProtection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/>
    </xf>
    <xf numFmtId="176" fontId="6" fillId="4" borderId="14" xfId="0" applyNumberFormat="1" applyFont="1" applyFill="1" applyBorder="1" applyAlignment="1" applyProtection="1">
      <alignment vertical="center"/>
    </xf>
    <xf numFmtId="176" fontId="6" fillId="4" borderId="15" xfId="0" applyNumberFormat="1" applyFont="1" applyFill="1" applyBorder="1" applyAlignment="1" applyProtection="1">
      <alignment horizontal="center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4" borderId="10" xfId="0" applyNumberFormat="1" applyFont="1" applyFill="1" applyBorder="1" applyAlignment="1" applyProtection="1">
      <alignment vertical="center"/>
    </xf>
    <xf numFmtId="176" fontId="6" fillId="4" borderId="11" xfId="0" applyNumberFormat="1" applyFont="1" applyFill="1" applyBorder="1" applyAlignment="1" applyProtection="1">
      <alignment horizontal="center" vertical="center"/>
    </xf>
    <xf numFmtId="176" fontId="6" fillId="4" borderId="7" xfId="0" applyNumberFormat="1" applyFont="1" applyFill="1" applyBorder="1" applyAlignment="1" applyProtection="1">
      <alignment vertical="center"/>
    </xf>
    <xf numFmtId="176" fontId="6" fillId="4" borderId="9" xfId="0" applyNumberFormat="1" applyFont="1" applyFill="1" applyBorder="1" applyAlignment="1" applyProtection="1">
      <alignment vertical="center"/>
    </xf>
    <xf numFmtId="176" fontId="6" fillId="4" borderId="12" xfId="0" applyNumberFormat="1" applyFont="1" applyFill="1" applyBorder="1" applyAlignment="1" applyProtection="1">
      <alignment horizontal="center" vertical="center"/>
    </xf>
    <xf numFmtId="176" fontId="6" fillId="4" borderId="8" xfId="0" applyNumberFormat="1" applyFont="1" applyFill="1" applyBorder="1" applyAlignment="1" applyProtection="1">
      <alignment vertical="center"/>
    </xf>
    <xf numFmtId="176" fontId="6" fillId="0" borderId="2" xfId="0" applyNumberFormat="1" applyFont="1" applyFill="1" applyBorder="1" applyAlignment="1" applyProtection="1">
      <alignment vertical="center"/>
    </xf>
    <xf numFmtId="176" fontId="6" fillId="0" borderId="3" xfId="0" applyNumberFormat="1" applyFont="1" applyFill="1" applyBorder="1" applyAlignment="1" applyProtection="1">
      <alignment horizontal="center" vertical="center"/>
    </xf>
    <xf numFmtId="176" fontId="6" fillId="0" borderId="13" xfId="0" applyNumberFormat="1" applyFont="1" applyFill="1" applyBorder="1" applyAlignment="1" applyProtection="1">
      <alignment vertical="center"/>
    </xf>
    <xf numFmtId="176" fontId="7" fillId="0" borderId="0" xfId="0" applyNumberFormat="1" applyFont="1" applyFill="1" applyAlignment="1" applyProtection="1">
      <alignment vertical="center"/>
    </xf>
    <xf numFmtId="176" fontId="8" fillId="0" borderId="0" xfId="0" applyNumberFormat="1" applyFont="1" applyFill="1" applyAlignment="1" applyProtection="1">
      <alignment vertical="center"/>
    </xf>
    <xf numFmtId="176" fontId="8" fillId="0" borderId="0" xfId="0" applyNumberFormat="1" applyFont="1" applyFill="1" applyAlignment="1" applyProtection="1">
      <alignment horizontal="center" vertical="center"/>
    </xf>
    <xf numFmtId="176" fontId="6" fillId="0" borderId="1" xfId="0" applyNumberFormat="1" applyFont="1" applyFill="1" applyBorder="1" applyAlignment="1" applyProtection="1">
      <alignment vertical="center"/>
    </xf>
    <xf numFmtId="176" fontId="9" fillId="0" borderId="1" xfId="0" applyNumberFormat="1" applyFont="1" applyFill="1" applyBorder="1" applyAlignment="1" applyProtection="1">
      <alignment horizontal="center" vertical="center"/>
    </xf>
    <xf numFmtId="176" fontId="10" fillId="0" borderId="0" xfId="0" applyNumberFormat="1" applyFont="1" applyFill="1" applyAlignment="1" applyProtection="1">
      <alignment vertical="center"/>
    </xf>
    <xf numFmtId="176" fontId="6" fillId="0" borderId="0" xfId="0" applyNumberFormat="1" applyFont="1" applyFill="1" applyAlignment="1">
      <alignment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6" fillId="4" borderId="6" xfId="0" applyNumberFormat="1" applyFont="1" applyFill="1" applyBorder="1" applyAlignment="1" applyProtection="1">
      <alignment vertical="center"/>
    </xf>
    <xf numFmtId="0" fontId="0" fillId="0" borderId="0" xfId="0" applyProtection="1"/>
    <xf numFmtId="176" fontId="9" fillId="2" borderId="1" xfId="0" applyNumberFormat="1" applyFont="1" applyFill="1" applyBorder="1" applyAlignment="1" applyProtection="1">
      <alignment vertical="center"/>
      <protection locked="0"/>
    </xf>
    <xf numFmtId="38" fontId="13" fillId="5" borderId="16" xfId="2" applyFont="1" applyFill="1" applyBorder="1" applyAlignment="1" applyProtection="1">
      <alignment horizontal="right" vertical="center" indent="1"/>
    </xf>
    <xf numFmtId="176" fontId="6" fillId="0" borderId="19" xfId="0" applyNumberFormat="1" applyFont="1" applyFill="1" applyBorder="1" applyAlignment="1" applyProtection="1">
      <alignment vertical="center"/>
    </xf>
    <xf numFmtId="176" fontId="6" fillId="0" borderId="20" xfId="0" applyNumberFormat="1" applyFont="1" applyFill="1" applyBorder="1" applyAlignment="1" applyProtection="1">
      <alignment horizontal="center" vertical="center"/>
    </xf>
    <xf numFmtId="176" fontId="6" fillId="0" borderId="18" xfId="0" applyNumberFormat="1" applyFont="1" applyFill="1" applyBorder="1" applyAlignment="1" applyProtection="1">
      <alignment vertical="center"/>
    </xf>
    <xf numFmtId="176" fontId="6" fillId="0" borderId="19" xfId="0" applyNumberFormat="1" applyFont="1" applyFill="1" applyBorder="1" applyAlignment="1" applyProtection="1">
      <alignment horizontal="right" vertical="center"/>
    </xf>
    <xf numFmtId="0" fontId="6" fillId="0" borderId="21" xfId="0" applyNumberFormat="1" applyFont="1" applyFill="1" applyBorder="1" applyAlignment="1" applyProtection="1">
      <alignment horizontal="left" vertical="center"/>
    </xf>
    <xf numFmtId="176" fontId="6" fillId="4" borderId="23" xfId="0" applyNumberFormat="1" applyFont="1" applyFill="1" applyBorder="1" applyAlignment="1" applyProtection="1">
      <alignment horizontal="center" vertical="center"/>
    </xf>
    <xf numFmtId="176" fontId="6" fillId="4" borderId="25" xfId="0" applyNumberFormat="1" applyFont="1" applyFill="1" applyBorder="1" applyAlignment="1" applyProtection="1">
      <alignment horizontal="center" vertical="center"/>
    </xf>
    <xf numFmtId="176" fontId="6" fillId="4" borderId="27" xfId="0" applyNumberFormat="1" applyFont="1" applyFill="1" applyBorder="1" applyAlignment="1" applyProtection="1">
      <alignment horizontal="center" vertical="center"/>
    </xf>
    <xf numFmtId="176" fontId="6" fillId="0" borderId="29" xfId="0" applyNumberFormat="1" applyFont="1" applyFill="1" applyBorder="1" applyAlignment="1" applyProtection="1">
      <alignment horizontal="center" vertical="center"/>
    </xf>
    <xf numFmtId="176" fontId="6" fillId="0" borderId="32" xfId="0" applyNumberFormat="1" applyFont="1" applyFill="1" applyBorder="1" applyAlignment="1" applyProtection="1">
      <alignment vertical="center"/>
    </xf>
    <xf numFmtId="176" fontId="6" fillId="0" borderId="33" xfId="0" applyNumberFormat="1" applyFont="1" applyFill="1" applyBorder="1" applyAlignment="1" applyProtection="1">
      <alignment horizontal="center" vertical="center"/>
    </xf>
    <xf numFmtId="176" fontId="6" fillId="3" borderId="31" xfId="0" applyNumberFormat="1" applyFont="1" applyFill="1" applyBorder="1" applyAlignment="1" applyProtection="1">
      <alignment vertical="center"/>
    </xf>
    <xf numFmtId="176" fontId="6" fillId="0" borderId="32" xfId="0" applyNumberFormat="1" applyFont="1" applyFill="1" applyBorder="1" applyAlignment="1" applyProtection="1">
      <alignment horizontal="right" vertical="center"/>
    </xf>
    <xf numFmtId="176" fontId="6" fillId="0" borderId="34" xfId="0" applyNumberFormat="1" applyFont="1" applyFill="1" applyBorder="1" applyAlignment="1" applyProtection="1">
      <alignment horizontal="left" vertical="center"/>
    </xf>
    <xf numFmtId="176" fontId="6" fillId="0" borderId="1" xfId="0" applyNumberFormat="1" applyFont="1" applyFill="1" applyBorder="1" applyAlignment="1" applyProtection="1">
      <alignment horizontal="right" vertical="center" indent="1"/>
      <protection locked="0"/>
    </xf>
    <xf numFmtId="176" fontId="6" fillId="0" borderId="39" xfId="0" applyNumberFormat="1" applyFont="1" applyFill="1" applyBorder="1" applyAlignment="1" applyProtection="1">
      <alignment horizontal="center" vertical="center"/>
      <protection locked="0"/>
    </xf>
    <xf numFmtId="176" fontId="6" fillId="0" borderId="39" xfId="0" applyNumberFormat="1" applyFont="1" applyFill="1" applyBorder="1" applyAlignment="1" applyProtection="1">
      <alignment horizontal="center" vertical="center" shrinkToFit="1"/>
      <protection locked="0"/>
    </xf>
    <xf numFmtId="176" fontId="6" fillId="0" borderId="39" xfId="0" applyNumberFormat="1" applyFont="1" applyFill="1" applyBorder="1" applyAlignment="1" applyProtection="1">
      <alignment vertical="center" shrinkToFit="1"/>
      <protection locked="0"/>
    </xf>
    <xf numFmtId="176" fontId="6" fillId="0" borderId="41" xfId="0" applyNumberFormat="1" applyFont="1" applyFill="1" applyBorder="1" applyAlignment="1" applyProtection="1">
      <alignment horizontal="right" vertical="center" indent="1"/>
      <protection locked="0"/>
    </xf>
    <xf numFmtId="176" fontId="6" fillId="0" borderId="42" xfId="0" applyNumberFormat="1" applyFont="1" applyFill="1" applyBorder="1" applyAlignment="1" applyProtection="1">
      <alignment horizontal="center" vertical="center" shrinkToFit="1"/>
      <protection locked="0"/>
    </xf>
    <xf numFmtId="14" fontId="6" fillId="0" borderId="1" xfId="0" applyNumberFormat="1" applyFont="1" applyFill="1" applyBorder="1" applyAlignment="1" applyProtection="1">
      <alignment vertical="center"/>
      <protection locked="0"/>
    </xf>
    <xf numFmtId="14" fontId="6" fillId="0" borderId="1" xfId="0" applyNumberFormat="1" applyFont="1" applyFill="1" applyBorder="1" applyAlignment="1" applyProtection="1">
      <alignment horizontal="center" vertical="center"/>
      <protection locked="0"/>
    </xf>
    <xf numFmtId="176" fontId="6" fillId="0" borderId="38" xfId="0" applyNumberFormat="1" applyFont="1" applyFill="1" applyBorder="1" applyAlignment="1">
      <alignment horizontal="center" vertical="center"/>
    </xf>
    <xf numFmtId="176" fontId="6" fillId="0" borderId="40" xfId="0" applyNumberFormat="1" applyFont="1" applyFill="1" applyBorder="1" applyAlignment="1">
      <alignment horizontal="center" vertical="center"/>
    </xf>
    <xf numFmtId="14" fontId="6" fillId="0" borderId="41" xfId="0" applyNumberFormat="1" applyFont="1" applyFill="1" applyBorder="1" applyAlignment="1" applyProtection="1">
      <alignment horizontal="center" vertical="center"/>
      <protection locked="0"/>
    </xf>
    <xf numFmtId="176" fontId="6" fillId="0" borderId="36" xfId="0" applyNumberFormat="1" applyFont="1" applyFill="1" applyBorder="1" applyAlignment="1">
      <alignment horizontal="right" vertical="center" indent="1"/>
    </xf>
    <xf numFmtId="0" fontId="15" fillId="0" borderId="0" xfId="4" applyFont="1">
      <alignment vertical="center"/>
    </xf>
    <xf numFmtId="0" fontId="6" fillId="0" borderId="0" xfId="0" applyFont="1" applyFill="1" applyAlignment="1">
      <alignment vertical="center" shrinkToFit="1"/>
    </xf>
    <xf numFmtId="0" fontId="16" fillId="0" borderId="47" xfId="0" applyFont="1" applyFill="1" applyBorder="1" applyAlignment="1">
      <alignment horizontal="center" vertical="center" shrinkToFit="1"/>
    </xf>
    <xf numFmtId="0" fontId="16" fillId="0" borderId="48" xfId="0" applyFont="1" applyFill="1" applyBorder="1" applyAlignment="1">
      <alignment horizontal="center" vertical="center" shrinkToFit="1"/>
    </xf>
    <xf numFmtId="0" fontId="6" fillId="0" borderId="51" xfId="0" applyFont="1" applyFill="1" applyBorder="1" applyAlignment="1">
      <alignment horizontal="center" vertical="center" shrinkToFit="1"/>
    </xf>
    <xf numFmtId="0" fontId="6" fillId="0" borderId="54" xfId="0" applyFont="1" applyFill="1" applyBorder="1" applyAlignment="1">
      <alignment horizontal="center" vertical="center" shrinkToFit="1"/>
    </xf>
    <xf numFmtId="0" fontId="6" fillId="0" borderId="0" xfId="0" applyFont="1" applyFill="1" applyAlignment="1">
      <alignment vertical="center"/>
    </xf>
    <xf numFmtId="0" fontId="6" fillId="0" borderId="58" xfId="0" applyFont="1" applyFill="1" applyBorder="1" applyAlignment="1">
      <alignment horizontal="center" vertical="center" shrinkToFit="1"/>
    </xf>
    <xf numFmtId="177" fontId="6" fillId="0" borderId="0" xfId="0" applyNumberFormat="1" applyFont="1" applyFill="1" applyAlignment="1">
      <alignment vertical="center" shrinkToFit="1"/>
    </xf>
    <xf numFmtId="0" fontId="6" fillId="0" borderId="0" xfId="0" applyFont="1" applyFill="1" applyBorder="1" applyAlignment="1">
      <alignment horizontal="center" vertical="center" shrinkToFit="1"/>
    </xf>
    <xf numFmtId="38" fontId="6" fillId="0" borderId="0" xfId="5" applyFont="1" applyFill="1" applyBorder="1" applyAlignment="1">
      <alignment horizontal="right" vertical="center" shrinkToFit="1"/>
    </xf>
    <xf numFmtId="0" fontId="6" fillId="0" borderId="0" xfId="0" applyFont="1" applyBorder="1" applyAlignment="1">
      <alignment vertical="center" shrinkToFit="1"/>
    </xf>
    <xf numFmtId="0" fontId="6" fillId="0" borderId="66" xfId="0" applyFont="1" applyFill="1" applyBorder="1" applyAlignment="1">
      <alignment horizontal="center" vertical="center" shrinkToFit="1"/>
    </xf>
    <xf numFmtId="0" fontId="6" fillId="0" borderId="67" xfId="0" applyFont="1" applyFill="1" applyBorder="1" applyAlignment="1">
      <alignment horizontal="center" vertical="center" shrinkToFit="1"/>
    </xf>
    <xf numFmtId="9" fontId="6" fillId="0" borderId="0" xfId="0" applyNumberFormat="1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vertical="center" shrinkToFit="1"/>
    </xf>
    <xf numFmtId="178" fontId="17" fillId="0" borderId="0" xfId="0" applyNumberFormat="1" applyFont="1" applyFill="1" applyAlignment="1">
      <alignment vertical="center" shrinkToFit="1"/>
    </xf>
    <xf numFmtId="176" fontId="7" fillId="0" borderId="95" xfId="0" applyNumberFormat="1" applyFont="1" applyFill="1" applyBorder="1" applyAlignment="1" applyProtection="1">
      <alignment vertical="center"/>
    </xf>
    <xf numFmtId="0" fontId="6" fillId="2" borderId="69" xfId="0" applyFont="1" applyFill="1" applyBorder="1" applyAlignment="1" applyProtection="1">
      <alignment horizontal="center" vertical="center" shrinkToFit="1"/>
      <protection locked="0"/>
    </xf>
    <xf numFmtId="0" fontId="6" fillId="2" borderId="74" xfId="0" applyFont="1" applyFill="1" applyBorder="1" applyAlignment="1" applyProtection="1">
      <alignment horizontal="center" vertical="center" shrinkToFit="1"/>
      <protection locked="0"/>
    </xf>
    <xf numFmtId="0" fontId="6" fillId="2" borderId="79" xfId="0" applyFont="1" applyFill="1" applyBorder="1" applyAlignment="1" applyProtection="1">
      <alignment horizontal="center" vertical="center" shrinkToFit="1"/>
      <protection locked="0"/>
    </xf>
    <xf numFmtId="0" fontId="7" fillId="0" borderId="11" xfId="0" applyFont="1" applyBorder="1" applyAlignment="1">
      <alignment horizontal="center" vertical="center"/>
    </xf>
    <xf numFmtId="9" fontId="14" fillId="0" borderId="0" xfId="3" applyFont="1" applyFill="1" applyAlignment="1">
      <alignment vertical="center" shrinkToFit="1"/>
    </xf>
    <xf numFmtId="0" fontId="18" fillId="0" borderId="0" xfId="4" applyFont="1">
      <alignment vertical="center"/>
    </xf>
    <xf numFmtId="0" fontId="6" fillId="0" borderId="0" xfId="0" applyFont="1" applyFill="1" applyAlignment="1">
      <alignment horizontal="center" vertical="center" shrinkToFit="1"/>
    </xf>
    <xf numFmtId="0" fontId="7" fillId="0" borderId="0" xfId="0" applyFont="1" applyFill="1" applyAlignment="1">
      <alignment vertical="center"/>
    </xf>
    <xf numFmtId="38" fontId="6" fillId="0" borderId="0" xfId="2" applyFont="1" applyFill="1" applyAlignment="1">
      <alignment vertical="center" shrinkToFit="1"/>
    </xf>
    <xf numFmtId="0" fontId="6" fillId="0" borderId="0" xfId="0" applyFont="1" applyFill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center" vertical="center"/>
    </xf>
    <xf numFmtId="38" fontId="10" fillId="0" borderId="0" xfId="2" applyFont="1" applyFill="1" applyAlignment="1">
      <alignment vertical="center" shrinkToFit="1"/>
    </xf>
    <xf numFmtId="176" fontId="8" fillId="0" borderId="0" xfId="0" applyNumberFormat="1" applyFont="1" applyFill="1" applyAlignment="1" applyProtection="1">
      <alignment horizontal="center" vertical="center"/>
    </xf>
    <xf numFmtId="176" fontId="6" fillId="4" borderId="26" xfId="0" applyNumberFormat="1" applyFont="1" applyFill="1" applyBorder="1" applyAlignment="1" applyProtection="1">
      <alignment horizontal="center" vertical="center"/>
    </xf>
    <xf numFmtId="176" fontId="6" fillId="4" borderId="8" xfId="0" applyNumberFormat="1" applyFont="1" applyFill="1" applyBorder="1" applyAlignment="1" applyProtection="1">
      <alignment horizontal="center" vertical="center"/>
    </xf>
    <xf numFmtId="176" fontId="6" fillId="0" borderId="28" xfId="0" applyNumberFormat="1" applyFont="1" applyFill="1" applyBorder="1" applyAlignment="1" applyProtection="1">
      <alignment horizontal="center" vertical="center"/>
    </xf>
    <xf numFmtId="176" fontId="6" fillId="0" borderId="13" xfId="0" applyNumberFormat="1" applyFont="1" applyFill="1" applyBorder="1" applyAlignment="1" applyProtection="1">
      <alignment horizontal="center" vertical="center"/>
    </xf>
    <xf numFmtId="176" fontId="6" fillId="0" borderId="30" xfId="0" applyNumberFormat="1" applyFont="1" applyFill="1" applyBorder="1" applyAlignment="1" applyProtection="1">
      <alignment horizontal="center" vertical="center"/>
    </xf>
    <xf numFmtId="176" fontId="6" fillId="0" borderId="31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Alignment="1" applyProtection="1">
      <alignment horizontal="center" vertical="center"/>
    </xf>
    <xf numFmtId="176" fontId="6" fillId="0" borderId="17" xfId="0" applyNumberFormat="1" applyFont="1" applyFill="1" applyBorder="1" applyAlignment="1" applyProtection="1">
      <alignment horizontal="center" vertical="center"/>
    </xf>
    <xf numFmtId="176" fontId="6" fillId="0" borderId="18" xfId="0" applyNumberFormat="1" applyFont="1" applyFill="1" applyBorder="1" applyAlignment="1" applyProtection="1">
      <alignment horizontal="center" vertical="center"/>
    </xf>
    <xf numFmtId="176" fontId="6" fillId="4" borderId="22" xfId="0" applyNumberFormat="1" applyFont="1" applyFill="1" applyBorder="1" applyAlignment="1" applyProtection="1">
      <alignment horizontal="center" vertical="center"/>
    </xf>
    <xf numFmtId="176" fontId="6" fillId="4" borderId="6" xfId="0" applyNumberFormat="1" applyFont="1" applyFill="1" applyBorder="1" applyAlignment="1" applyProtection="1">
      <alignment horizontal="center" vertical="center"/>
    </xf>
    <xf numFmtId="176" fontId="6" fillId="4" borderId="24" xfId="0" applyNumberFormat="1" applyFont="1" applyFill="1" applyBorder="1" applyAlignment="1" applyProtection="1">
      <alignment horizontal="center" vertical="center"/>
    </xf>
    <xf numFmtId="176" fontId="6" fillId="4" borderId="7" xfId="0" applyNumberFormat="1" applyFont="1" applyFill="1" applyBorder="1" applyAlignment="1" applyProtection="1">
      <alignment horizontal="center" vertical="center"/>
    </xf>
    <xf numFmtId="176" fontId="6" fillId="0" borderId="4" xfId="0" applyNumberFormat="1" applyFont="1" applyFill="1" applyBorder="1" applyAlignment="1" applyProtection="1">
      <alignment horizontal="center" vertical="center"/>
    </xf>
    <xf numFmtId="176" fontId="6" fillId="0" borderId="5" xfId="0" applyNumberFormat="1" applyFont="1" applyFill="1" applyBorder="1" applyAlignment="1" applyProtection="1">
      <alignment horizontal="center" vertical="center"/>
    </xf>
    <xf numFmtId="176" fontId="6" fillId="0" borderId="38" xfId="0" applyNumberFormat="1" applyFont="1" applyFill="1" applyBorder="1" applyAlignment="1">
      <alignment horizontal="center" vertical="center"/>
    </xf>
    <xf numFmtId="176" fontId="6" fillId="0" borderId="35" xfId="0" applyNumberFormat="1" applyFont="1" applyFill="1" applyBorder="1" applyAlignment="1">
      <alignment horizontal="center" vertical="center"/>
    </xf>
    <xf numFmtId="176" fontId="6" fillId="0" borderId="36" xfId="0" applyNumberFormat="1" applyFont="1" applyFill="1" applyBorder="1" applyAlignment="1">
      <alignment horizontal="center" vertical="center"/>
    </xf>
    <xf numFmtId="176" fontId="6" fillId="0" borderId="40" xfId="0" applyNumberFormat="1" applyFont="1" applyFill="1" applyBorder="1" applyAlignment="1">
      <alignment horizontal="center" vertical="center"/>
    </xf>
    <xf numFmtId="176" fontId="6" fillId="0" borderId="41" xfId="0" applyNumberFormat="1" applyFont="1" applyFill="1" applyBorder="1" applyAlignment="1">
      <alignment horizontal="center" vertical="center"/>
    </xf>
    <xf numFmtId="176" fontId="13" fillId="5" borderId="45" xfId="0" applyNumberFormat="1" applyFont="1" applyFill="1" applyBorder="1" applyAlignment="1">
      <alignment horizontal="center" vertical="center"/>
    </xf>
    <xf numFmtId="176" fontId="13" fillId="5" borderId="43" xfId="0" applyNumberFormat="1" applyFont="1" applyFill="1" applyBorder="1" applyAlignment="1">
      <alignment horizontal="center" vertical="center"/>
    </xf>
    <xf numFmtId="176" fontId="13" fillId="5" borderId="44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36" xfId="0" applyNumberFormat="1" applyFont="1" applyFill="1" applyBorder="1" applyAlignment="1">
      <alignment horizontal="right" vertical="center" indent="1"/>
    </xf>
    <xf numFmtId="176" fontId="6" fillId="0" borderId="37" xfId="0" applyNumberFormat="1" applyFont="1" applyFill="1" applyBorder="1" applyAlignment="1">
      <alignment horizontal="right" vertical="center" indent="1"/>
    </xf>
    <xf numFmtId="176" fontId="6" fillId="0" borderId="41" xfId="0" applyNumberFormat="1" applyFont="1" applyFill="1" applyBorder="1" applyAlignment="1">
      <alignment horizontal="right" vertical="center" indent="1"/>
    </xf>
    <xf numFmtId="176" fontId="6" fillId="0" borderId="42" xfId="0" applyNumberFormat="1" applyFont="1" applyFill="1" applyBorder="1" applyAlignment="1">
      <alignment horizontal="right" vertical="center" indent="1"/>
    </xf>
    <xf numFmtId="176" fontId="6" fillId="0" borderId="39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shrinkToFit="1"/>
    </xf>
    <xf numFmtId="0" fontId="6" fillId="0" borderId="46" xfId="0" applyFont="1" applyFill="1" applyBorder="1" applyAlignment="1">
      <alignment horizontal="center" vertical="center" shrinkToFit="1"/>
    </xf>
    <xf numFmtId="38" fontId="6" fillId="0" borderId="10" xfId="5" applyFont="1" applyFill="1" applyBorder="1" applyAlignment="1">
      <alignment horizontal="center" vertical="center" shrinkToFit="1"/>
    </xf>
    <xf numFmtId="38" fontId="6" fillId="0" borderId="46" xfId="5" applyFont="1" applyFill="1" applyBorder="1" applyAlignment="1">
      <alignment horizontal="center" vertical="center" shrinkToFit="1"/>
    </xf>
    <xf numFmtId="179" fontId="6" fillId="0" borderId="10" xfId="0" applyNumberFormat="1" applyFont="1" applyFill="1" applyBorder="1" applyAlignment="1">
      <alignment horizontal="right" vertical="center" shrinkToFit="1"/>
    </xf>
    <xf numFmtId="179" fontId="6" fillId="0" borderId="46" xfId="0" applyNumberFormat="1" applyFont="1" applyFill="1" applyBorder="1" applyAlignment="1">
      <alignment horizontal="right" vertical="center" shrinkToFit="1"/>
    </xf>
    <xf numFmtId="0" fontId="6" fillId="0" borderId="0" xfId="0" applyFont="1" applyFill="1" applyAlignment="1">
      <alignment horizontal="center" vertical="center" shrinkToFit="1"/>
    </xf>
    <xf numFmtId="38" fontId="6" fillId="0" borderId="10" xfId="5" applyFont="1" applyFill="1" applyBorder="1" applyAlignment="1">
      <alignment horizontal="right" vertical="center" shrinkToFit="1"/>
    </xf>
    <xf numFmtId="38" fontId="6" fillId="0" borderId="11" xfId="5" applyFont="1" applyFill="1" applyBorder="1" applyAlignment="1">
      <alignment horizontal="right" vertical="center" shrinkToFit="1"/>
    </xf>
    <xf numFmtId="9" fontId="7" fillId="0" borderId="84" xfId="0" applyNumberFormat="1" applyFont="1" applyFill="1" applyBorder="1" applyAlignment="1">
      <alignment horizontal="center" vertical="center" shrinkToFit="1"/>
    </xf>
    <xf numFmtId="9" fontId="7" fillId="0" borderId="85" xfId="0" applyNumberFormat="1" applyFont="1" applyFill="1" applyBorder="1" applyAlignment="1">
      <alignment horizontal="center" vertical="center" shrinkToFit="1"/>
    </xf>
    <xf numFmtId="9" fontId="7" fillId="0" borderId="86" xfId="0" applyNumberFormat="1" applyFont="1" applyFill="1" applyBorder="1" applyAlignment="1">
      <alignment horizontal="center" vertical="center" shrinkToFit="1"/>
    </xf>
    <xf numFmtId="38" fontId="6" fillId="2" borderId="79" xfId="5" applyFont="1" applyFill="1" applyBorder="1" applyAlignment="1" applyProtection="1">
      <alignment vertical="center" shrinkToFit="1"/>
      <protection locked="0"/>
    </xf>
    <xf numFmtId="0" fontId="6" fillId="2" borderId="79" xfId="0" applyFont="1" applyFill="1" applyBorder="1" applyAlignment="1" applyProtection="1">
      <alignment vertical="center" shrinkToFit="1"/>
      <protection locked="0"/>
    </xf>
    <xf numFmtId="38" fontId="6" fillId="2" borderId="80" xfId="5" applyFont="1" applyFill="1" applyBorder="1" applyAlignment="1" applyProtection="1">
      <alignment horizontal="right" vertical="center" shrinkToFit="1"/>
      <protection locked="0"/>
    </xf>
    <xf numFmtId="38" fontId="6" fillId="2" borderId="81" xfId="5" applyFont="1" applyFill="1" applyBorder="1" applyAlignment="1" applyProtection="1">
      <alignment horizontal="right" vertical="center" shrinkToFit="1"/>
      <protection locked="0"/>
    </xf>
    <xf numFmtId="38" fontId="6" fillId="2" borderId="91" xfId="5" applyFont="1" applyFill="1" applyBorder="1" applyAlignment="1" applyProtection="1">
      <alignment horizontal="right" vertical="center" shrinkToFit="1"/>
      <protection locked="0"/>
    </xf>
    <xf numFmtId="0" fontId="6" fillId="0" borderId="63" xfId="0" applyFont="1" applyFill="1" applyBorder="1" applyAlignment="1">
      <alignment horizontal="center" vertical="center" shrinkToFit="1"/>
    </xf>
    <xf numFmtId="0" fontId="6" fillId="0" borderId="82" xfId="0" applyFont="1" applyFill="1" applyBorder="1" applyAlignment="1">
      <alignment vertical="center" shrinkToFit="1"/>
    </xf>
    <xf numFmtId="38" fontId="6" fillId="0" borderId="83" xfId="5" applyFont="1" applyFill="1" applyBorder="1" applyAlignment="1">
      <alignment vertical="center" shrinkToFit="1"/>
    </xf>
    <xf numFmtId="0" fontId="6" fillId="0" borderId="83" xfId="0" applyFont="1" applyFill="1" applyBorder="1" applyAlignment="1">
      <alignment vertical="center" shrinkToFit="1"/>
    </xf>
    <xf numFmtId="38" fontId="6" fillId="0" borderId="67" xfId="5" applyFont="1" applyFill="1" applyBorder="1" applyAlignment="1">
      <alignment vertical="center" shrinkToFit="1"/>
    </xf>
    <xf numFmtId="0" fontId="6" fillId="0" borderId="68" xfId="0" applyFont="1" applyFill="1" applyBorder="1" applyAlignment="1">
      <alignment vertical="center" shrinkToFit="1"/>
    </xf>
    <xf numFmtId="0" fontId="6" fillId="0" borderId="92" xfId="0" applyFont="1" applyFill="1" applyBorder="1" applyAlignment="1">
      <alignment horizontal="center" vertical="center" shrinkToFit="1"/>
    </xf>
    <xf numFmtId="0" fontId="6" fillId="0" borderId="93" xfId="0" applyFont="1" applyFill="1" applyBorder="1" applyAlignment="1">
      <alignment horizontal="center" vertical="center" shrinkToFit="1"/>
    </xf>
    <xf numFmtId="0" fontId="6" fillId="0" borderId="94" xfId="0" applyFont="1" applyFill="1" applyBorder="1" applyAlignment="1">
      <alignment horizontal="center" vertical="center" shrinkToFit="1"/>
    </xf>
    <xf numFmtId="38" fontId="6" fillId="2" borderId="70" xfId="5" applyFont="1" applyFill="1" applyBorder="1" applyAlignment="1" applyProtection="1">
      <alignment vertical="center" shrinkToFit="1"/>
      <protection locked="0"/>
    </xf>
    <xf numFmtId="0" fontId="6" fillId="2" borderId="70" xfId="0" applyFont="1" applyFill="1" applyBorder="1" applyAlignment="1" applyProtection="1">
      <alignment vertical="center" shrinkToFit="1"/>
      <protection locked="0"/>
    </xf>
    <xf numFmtId="38" fontId="6" fillId="2" borderId="71" xfId="5" applyFont="1" applyFill="1" applyBorder="1" applyAlignment="1" applyProtection="1">
      <alignment horizontal="right" vertical="center" shrinkToFit="1"/>
      <protection locked="0"/>
    </xf>
    <xf numFmtId="38" fontId="6" fillId="2" borderId="72" xfId="5" applyFont="1" applyFill="1" applyBorder="1" applyAlignment="1" applyProtection="1">
      <alignment horizontal="right" vertical="center" shrinkToFit="1"/>
      <protection locked="0"/>
    </xf>
    <xf numFmtId="38" fontId="6" fillId="2" borderId="73" xfId="5" applyFont="1" applyFill="1" applyBorder="1" applyAlignment="1" applyProtection="1">
      <alignment horizontal="right" vertical="center" shrinkToFit="1"/>
      <protection locked="0"/>
    </xf>
    <xf numFmtId="38" fontId="6" fillId="2" borderId="75" xfId="5" applyFont="1" applyFill="1" applyBorder="1" applyAlignment="1" applyProtection="1">
      <alignment vertical="center" shrinkToFit="1"/>
      <protection locked="0"/>
    </xf>
    <xf numFmtId="0" fontId="6" fillId="2" borderId="75" xfId="0" applyFont="1" applyFill="1" applyBorder="1" applyAlignment="1" applyProtection="1">
      <alignment vertical="center" shrinkToFit="1"/>
      <protection locked="0"/>
    </xf>
    <xf numFmtId="38" fontId="6" fillId="2" borderId="76" xfId="5" applyFont="1" applyFill="1" applyBorder="1" applyAlignment="1" applyProtection="1">
      <alignment horizontal="right" vertical="center" shrinkToFit="1"/>
      <protection locked="0"/>
    </xf>
    <xf numFmtId="38" fontId="6" fillId="2" borderId="77" xfId="5" applyFont="1" applyFill="1" applyBorder="1" applyAlignment="1" applyProtection="1">
      <alignment horizontal="right" vertical="center" shrinkToFit="1"/>
      <protection locked="0"/>
    </xf>
    <xf numFmtId="38" fontId="6" fillId="2" borderId="78" xfId="5" applyFont="1" applyFill="1" applyBorder="1" applyAlignment="1" applyProtection="1">
      <alignment horizontal="right" vertical="center" shrinkToFit="1"/>
      <protection locked="0"/>
    </xf>
    <xf numFmtId="38" fontId="6" fillId="0" borderId="67" xfId="5" applyFont="1" applyFill="1" applyBorder="1" applyAlignment="1">
      <alignment horizontal="center" vertical="center" shrinkToFit="1"/>
    </xf>
    <xf numFmtId="0" fontId="6" fillId="0" borderId="67" xfId="0" applyFont="1" applyFill="1" applyBorder="1" applyAlignment="1">
      <alignment horizontal="center" vertical="center" shrinkToFit="1"/>
    </xf>
    <xf numFmtId="38" fontId="6" fillId="0" borderId="68" xfId="5" applyFont="1" applyFill="1" applyBorder="1" applyAlignment="1">
      <alignment horizontal="center" vertical="center" shrinkToFit="1"/>
    </xf>
    <xf numFmtId="0" fontId="13" fillId="7" borderId="63" xfId="0" applyFont="1" applyFill="1" applyBorder="1" applyAlignment="1">
      <alignment horizontal="center" vertical="center" shrinkToFit="1"/>
    </xf>
    <xf numFmtId="0" fontId="13" fillId="7" borderId="64" xfId="0" applyFont="1" applyFill="1" applyBorder="1" applyAlignment="1">
      <alignment horizontal="center" vertical="center" shrinkToFit="1"/>
    </xf>
    <xf numFmtId="0" fontId="13" fillId="7" borderId="65" xfId="0" applyFont="1" applyFill="1" applyBorder="1" applyAlignment="1">
      <alignment horizontal="center" vertical="center" shrinkToFit="1"/>
    </xf>
    <xf numFmtId="38" fontId="6" fillId="0" borderId="11" xfId="5" applyFont="1" applyFill="1" applyBorder="1" applyAlignment="1">
      <alignment horizontal="center" vertical="center" shrinkToFit="1"/>
    </xf>
    <xf numFmtId="0" fontId="6" fillId="0" borderId="60" xfId="0" applyFont="1" applyFill="1" applyBorder="1" applyAlignment="1">
      <alignment horizontal="center" vertical="center" shrinkToFit="1"/>
    </xf>
    <xf numFmtId="0" fontId="6" fillId="0" borderId="61" xfId="0" applyFont="1" applyFill="1" applyBorder="1" applyAlignment="1">
      <alignment vertical="center" shrinkToFit="1"/>
    </xf>
    <xf numFmtId="38" fontId="6" fillId="0" borderId="61" xfId="5" applyFont="1" applyFill="1" applyBorder="1" applyAlignment="1">
      <alignment horizontal="right" vertical="center" shrinkToFit="1"/>
    </xf>
    <xf numFmtId="0" fontId="6" fillId="0" borderId="62" xfId="0" applyFont="1" applyFill="1" applyBorder="1" applyAlignment="1">
      <alignment vertical="center" shrinkToFit="1"/>
    </xf>
    <xf numFmtId="0" fontId="6" fillId="2" borderId="50" xfId="0" applyFont="1" applyFill="1" applyBorder="1" applyAlignment="1" applyProtection="1">
      <alignment horizontal="center" vertical="center" shrinkToFit="1"/>
      <protection locked="0"/>
    </xf>
    <xf numFmtId="0" fontId="6" fillId="2" borderId="53" xfId="0" applyFont="1" applyFill="1" applyBorder="1" applyAlignment="1" applyProtection="1">
      <alignment horizontal="center" vertical="center" shrinkToFit="1"/>
      <protection locked="0"/>
    </xf>
    <xf numFmtId="0" fontId="6" fillId="2" borderId="56" xfId="0" applyFont="1" applyFill="1" applyBorder="1" applyAlignment="1" applyProtection="1">
      <alignment vertical="center" shrinkToFit="1"/>
      <protection locked="0"/>
    </xf>
    <xf numFmtId="0" fontId="6" fillId="2" borderId="57" xfId="0" applyFont="1" applyFill="1" applyBorder="1" applyAlignment="1" applyProtection="1">
      <alignment vertical="center" shrinkToFit="1"/>
      <protection locked="0"/>
    </xf>
    <xf numFmtId="38" fontId="6" fillId="2" borderId="51" xfId="5" applyFont="1" applyFill="1" applyBorder="1" applyAlignment="1" applyProtection="1">
      <alignment horizontal="right" vertical="center" shrinkToFit="1"/>
      <protection locked="0"/>
    </xf>
    <xf numFmtId="0" fontId="6" fillId="2" borderId="51" xfId="0" applyFont="1" applyFill="1" applyBorder="1" applyAlignment="1" applyProtection="1">
      <alignment horizontal="right" vertical="center" shrinkToFit="1"/>
      <protection locked="0"/>
    </xf>
    <xf numFmtId="0" fontId="6" fillId="2" borderId="52" xfId="0" applyFont="1" applyFill="1" applyBorder="1" applyAlignment="1" applyProtection="1">
      <alignment horizontal="right" vertical="center" shrinkToFit="1"/>
      <protection locked="0"/>
    </xf>
    <xf numFmtId="38" fontId="6" fillId="2" borderId="54" xfId="5" applyFont="1" applyFill="1" applyBorder="1" applyAlignment="1" applyProtection="1">
      <alignment horizontal="right" vertical="center" shrinkToFit="1"/>
      <protection locked="0"/>
    </xf>
    <xf numFmtId="0" fontId="6" fillId="2" borderId="54" xfId="0" applyFont="1" applyFill="1" applyBorder="1" applyAlignment="1" applyProtection="1">
      <alignment vertical="center" shrinkToFit="1"/>
      <protection locked="0"/>
    </xf>
    <xf numFmtId="0" fontId="6" fillId="2" borderId="55" xfId="0" applyFont="1" applyFill="1" applyBorder="1" applyAlignment="1" applyProtection="1">
      <alignment vertical="center" shrinkToFit="1"/>
      <protection locked="0"/>
    </xf>
    <xf numFmtId="38" fontId="6" fillId="0" borderId="48" xfId="5" applyFont="1" applyFill="1" applyBorder="1" applyAlignment="1">
      <alignment horizontal="center" vertical="center" shrinkToFit="1"/>
    </xf>
    <xf numFmtId="0" fontId="6" fillId="0" borderId="48" xfId="0" applyFont="1" applyFill="1" applyBorder="1" applyAlignment="1">
      <alignment horizontal="center" vertical="center" shrinkToFit="1"/>
    </xf>
    <xf numFmtId="0" fontId="6" fillId="0" borderId="49" xfId="0" applyFont="1" applyFill="1" applyBorder="1" applyAlignment="1">
      <alignment horizontal="center" vertical="center" shrinkToFit="1"/>
    </xf>
    <xf numFmtId="0" fontId="13" fillId="6" borderId="88" xfId="0" applyFont="1" applyFill="1" applyBorder="1" applyAlignment="1">
      <alignment horizontal="center" vertical="center" shrinkToFit="1"/>
    </xf>
    <xf numFmtId="0" fontId="13" fillId="6" borderId="89" xfId="0" applyFont="1" applyFill="1" applyBorder="1" applyAlignment="1">
      <alignment horizontal="center" vertical="center" shrinkToFit="1"/>
    </xf>
    <xf numFmtId="0" fontId="13" fillId="6" borderId="90" xfId="0" applyFont="1" applyFill="1" applyBorder="1" applyAlignment="1">
      <alignment horizontal="center" vertical="center" shrinkToFit="1"/>
    </xf>
    <xf numFmtId="0" fontId="6" fillId="0" borderId="87" xfId="0" applyFont="1" applyFill="1" applyBorder="1" applyAlignment="1">
      <alignment horizontal="center" vertical="center" shrinkToFit="1"/>
    </xf>
    <xf numFmtId="38" fontId="6" fillId="2" borderId="58" xfId="5" applyFont="1" applyFill="1" applyBorder="1" applyAlignment="1" applyProtection="1">
      <alignment horizontal="right" vertical="center" shrinkToFit="1"/>
      <protection locked="0"/>
    </xf>
    <xf numFmtId="0" fontId="6" fillId="2" borderId="58" xfId="0" applyFont="1" applyFill="1" applyBorder="1" applyAlignment="1" applyProtection="1">
      <alignment vertical="center" shrinkToFit="1"/>
      <protection locked="0"/>
    </xf>
    <xf numFmtId="0" fontId="6" fillId="2" borderId="59" xfId="0" applyFont="1" applyFill="1" applyBorder="1" applyAlignment="1" applyProtection="1">
      <alignment vertical="center" shrinkToFit="1"/>
      <protection locked="0"/>
    </xf>
  </cellXfs>
  <cellStyles count="6">
    <cellStyle name="パーセント" xfId="3" builtinId="5"/>
    <cellStyle name="桁区切り" xfId="2" builtinId="6"/>
    <cellStyle name="桁区切り 2" xfId="5"/>
    <cellStyle name="標準" xfId="0" builtinId="0"/>
    <cellStyle name="標準 2" xfId="1"/>
    <cellStyle name="標準 3" xfId="4"/>
  </cellStyles>
  <dxfs count="17">
    <dxf>
      <font>
        <b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  <color rgb="FF0070C0"/>
      </font>
    </dxf>
    <dxf>
      <font>
        <b/>
        <i val="0"/>
        <color rgb="FF0070C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lor rgb="FF0070C0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&#21454;&#20837;&#28304;!A1"/><Relationship Id="rId1" Type="http://schemas.openxmlformats.org/officeDocument/2006/relationships/hyperlink" Target="#&#21307;&#30274;&#36027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19968;&#35239;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335280</xdr:colOff>
      <xdr:row>8</xdr:row>
      <xdr:rowOff>110024</xdr:rowOff>
    </xdr:from>
    <xdr:ext cx="2651760" cy="359073"/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944880" y="1961684"/>
          <a:ext cx="2651760" cy="359073"/>
        </a:xfrm>
        <a:prstGeom prst="rect">
          <a:avLst/>
        </a:prstGeom>
        <a:solidFill>
          <a:schemeClr val="accent1"/>
        </a:solidFill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1600" b="0">
              <a:solidFill>
                <a:schemeClr val="bg1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医 療 費 減 額 申 請 計 算</a:t>
          </a:r>
        </a:p>
      </xdr:txBody>
    </xdr:sp>
    <xdr:clientData/>
  </xdr:oneCellAnchor>
  <xdr:oneCellAnchor>
    <xdr:from>
      <xdr:col>1</xdr:col>
      <xdr:colOff>327660</xdr:colOff>
      <xdr:row>12</xdr:row>
      <xdr:rowOff>41444</xdr:rowOff>
    </xdr:from>
    <xdr:ext cx="2651760" cy="359073"/>
    <xdr:sp macro="" textlink="">
      <xdr:nvSpPr>
        <xdr:cNvPr id="3" name="テキスト ボックス 2">
          <a:hlinkClick xmlns:r="http://schemas.openxmlformats.org/officeDocument/2006/relationships" r:id="rId2"/>
        </xdr:cNvPr>
        <xdr:cNvSpPr txBox="1"/>
      </xdr:nvSpPr>
      <xdr:spPr>
        <a:xfrm>
          <a:off x="937260" y="2807504"/>
          <a:ext cx="2651760" cy="359073"/>
        </a:xfrm>
        <a:prstGeom prst="rect">
          <a:avLst/>
        </a:prstGeom>
        <a:solidFill>
          <a:schemeClr val="accent2"/>
        </a:solidFill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1600" b="0">
              <a:solidFill>
                <a:schemeClr val="bg1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収 入 減 額 申 請 計 算</a:t>
          </a:r>
        </a:p>
      </xdr:txBody>
    </xdr:sp>
    <xdr:clientData/>
  </xdr:oneCellAnchor>
  <xdr:twoCellAnchor>
    <xdr:from>
      <xdr:col>7</xdr:col>
      <xdr:colOff>251460</xdr:colOff>
      <xdr:row>9</xdr:row>
      <xdr:rowOff>68580</xdr:rowOff>
    </xdr:from>
    <xdr:to>
      <xdr:col>9</xdr:col>
      <xdr:colOff>472440</xdr:colOff>
      <xdr:row>11</xdr:row>
      <xdr:rowOff>224028</xdr:rowOff>
    </xdr:to>
    <xdr:sp macro="" textlink="">
      <xdr:nvSpPr>
        <xdr:cNvPr id="4" name="四角形吹き出し 3"/>
        <xdr:cNvSpPr/>
      </xdr:nvSpPr>
      <xdr:spPr>
        <a:xfrm>
          <a:off x="4518660" y="2148840"/>
          <a:ext cx="1440180" cy="612648"/>
        </a:xfrm>
        <a:prstGeom prst="wedgeRectCallout">
          <a:avLst>
            <a:gd name="adj1" fmla="val -93333"/>
            <a:gd name="adj2" fmla="val 15236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クリック！！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1219200</xdr:colOff>
      <xdr:row>2</xdr:row>
      <xdr:rowOff>30480</xdr:rowOff>
    </xdr:from>
    <xdr:to>
      <xdr:col>4</xdr:col>
      <xdr:colOff>1493520</xdr:colOff>
      <xdr:row>2</xdr:row>
      <xdr:rowOff>218635</xdr:rowOff>
    </xdr:to>
    <xdr:sp macro="" textlink="">
      <xdr:nvSpPr>
        <xdr:cNvPr id="2" name="正方形/長方形 1"/>
        <xdr:cNvSpPr/>
      </xdr:nvSpPr>
      <xdr:spPr>
        <a:xfrm>
          <a:off x="2225040" y="533400"/>
          <a:ext cx="274320" cy="188155"/>
        </a:xfrm>
        <a:prstGeom prst="rect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</xdr:col>
      <xdr:colOff>53340</xdr:colOff>
      <xdr:row>2</xdr:row>
      <xdr:rowOff>236221</xdr:rowOff>
    </xdr:from>
    <xdr:ext cx="579120" cy="306879"/>
    <xdr:sp macro="" textlink="">
      <xdr:nvSpPr>
        <xdr:cNvPr id="3" name="テキスト ボックス 2">
          <a:hlinkClick xmlns:r="http://schemas.openxmlformats.org/officeDocument/2006/relationships" r:id="rId1"/>
        </xdr:cNvPr>
        <xdr:cNvSpPr txBox="1"/>
      </xdr:nvSpPr>
      <xdr:spPr>
        <a:xfrm>
          <a:off x="556260" y="739141"/>
          <a:ext cx="579120" cy="306879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>
              <a:latin typeface="游ゴシック" panose="020B0400000000000000" pitchFamily="50" charset="-128"/>
              <a:ea typeface="游ゴシック" panose="020B0400000000000000" pitchFamily="50" charset="-128"/>
            </a:rPr>
            <a:t>一覧表</a:t>
          </a:r>
        </a:p>
      </xdr:txBody>
    </xdr:sp>
    <xdr:clientData/>
  </xdr:oneCellAnchor>
  <xdr:twoCellAnchor>
    <xdr:from>
      <xdr:col>2</xdr:col>
      <xdr:colOff>53340</xdr:colOff>
      <xdr:row>13</xdr:row>
      <xdr:rowOff>198120</xdr:rowOff>
    </xdr:from>
    <xdr:to>
      <xdr:col>12</xdr:col>
      <xdr:colOff>342900</xdr:colOff>
      <xdr:row>40</xdr:row>
      <xdr:rowOff>236220</xdr:rowOff>
    </xdr:to>
    <xdr:sp macro="" textlink="">
      <xdr:nvSpPr>
        <xdr:cNvPr id="4" name="正方形/長方形 3"/>
        <xdr:cNvSpPr/>
      </xdr:nvSpPr>
      <xdr:spPr>
        <a:xfrm>
          <a:off x="556260" y="3467100"/>
          <a:ext cx="7010400" cy="682752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12</xdr:col>
      <xdr:colOff>0</xdr:colOff>
      <xdr:row>0</xdr:row>
      <xdr:rowOff>45721</xdr:rowOff>
    </xdr:from>
    <xdr:ext cx="4427220" cy="1120139"/>
    <xdr:sp macro="" textlink="">
      <xdr:nvSpPr>
        <xdr:cNvPr id="5" name="テキスト ボックス 4"/>
        <xdr:cNvSpPr txBox="1"/>
      </xdr:nvSpPr>
      <xdr:spPr>
        <a:xfrm>
          <a:off x="7223760" y="45721"/>
          <a:ext cx="4427220" cy="1120139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200" b="1">
              <a:latin typeface="游ゴシック" panose="020B0400000000000000" pitchFamily="50" charset="-128"/>
              <a:ea typeface="游ゴシック" panose="020B0400000000000000" pitchFamily="50" charset="-128"/>
            </a:rPr>
            <a:t>※</a:t>
          </a:r>
          <a:r>
            <a:rPr kumimoji="1" lang="ja-JP" altLang="en-US" sz="1200" b="1">
              <a:latin typeface="游ゴシック" panose="020B0400000000000000" pitchFamily="50" charset="-128"/>
              <a:ea typeface="游ゴシック" panose="020B0400000000000000" pitchFamily="50" charset="-128"/>
            </a:rPr>
            <a:t>住民税所得割額とは。。。</a:t>
          </a:r>
          <a:endParaRPr kumimoji="1" lang="en-US" altLang="ja-JP" sz="1200" b="1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200" b="1">
              <a:latin typeface="游ゴシック" panose="020B0400000000000000" pitchFamily="50" charset="-128"/>
              <a:ea typeface="游ゴシック" panose="020B0400000000000000" pitchFamily="50" charset="-128"/>
            </a:rPr>
            <a:t>　住民税所得割額とは、所得金額に比例して課税される住民税額です。</a:t>
          </a:r>
          <a:endParaRPr kumimoji="1" lang="en-US" altLang="ja-JP" sz="1200" b="1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200" b="1">
              <a:latin typeface="游ゴシック" panose="020B0400000000000000" pitchFamily="50" charset="-128"/>
              <a:ea typeface="游ゴシック" panose="020B0400000000000000" pitchFamily="50" charset="-128"/>
            </a:rPr>
            <a:t>　課税証明書や住民税決定通知書に記載があります。</a:t>
          </a:r>
          <a:endParaRPr kumimoji="1" lang="en-US" altLang="ja-JP" sz="1200" b="1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endParaRPr kumimoji="1" lang="ja-JP" alt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236220</xdr:colOff>
      <xdr:row>21</xdr:row>
      <xdr:rowOff>68580</xdr:rowOff>
    </xdr:from>
    <xdr:to>
      <xdr:col>6</xdr:col>
      <xdr:colOff>266700</xdr:colOff>
      <xdr:row>22</xdr:row>
      <xdr:rowOff>121920</xdr:rowOff>
    </xdr:to>
    <xdr:cxnSp macro="">
      <xdr:nvCxnSpPr>
        <xdr:cNvPr id="2" name="AutoShape 1"/>
        <xdr:cNvCxnSpPr>
          <a:cxnSpLocks noChangeShapeType="1"/>
        </xdr:cNvCxnSpPr>
      </xdr:nvCxnSpPr>
      <xdr:spPr bwMode="auto">
        <a:xfrm>
          <a:off x="2179320" y="7254240"/>
          <a:ext cx="556260" cy="365760"/>
        </a:xfrm>
        <a:prstGeom prst="bentConnector3">
          <a:avLst>
            <a:gd name="adj1" fmla="val 0"/>
          </a:avLst>
        </a:prstGeom>
        <a:noFill/>
        <a:ln w="127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 type="stealth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oneCellAnchor>
    <xdr:from>
      <xdr:col>9</xdr:col>
      <xdr:colOff>373380</xdr:colOff>
      <xdr:row>3</xdr:row>
      <xdr:rowOff>68580</xdr:rowOff>
    </xdr:from>
    <xdr:ext cx="4366260" cy="822960"/>
    <xdr:sp macro="" textlink="">
      <xdr:nvSpPr>
        <xdr:cNvPr id="3" name="テキスト ボックス 2"/>
        <xdr:cNvSpPr txBox="1"/>
      </xdr:nvSpPr>
      <xdr:spPr>
        <a:xfrm>
          <a:off x="4419600" y="1005840"/>
          <a:ext cx="4366260" cy="82296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100">
              <a:latin typeface="游ゴシック" panose="020B0400000000000000" pitchFamily="50" charset="-128"/>
              <a:ea typeface="游ゴシック" panose="020B0400000000000000" pitchFamily="50" charset="-128"/>
            </a:rPr>
            <a:t>※</a:t>
          </a:r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黄色の箇所に入力してください。</a:t>
          </a:r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en-US" altLang="ja-JP" sz="1100">
              <a:latin typeface="游ゴシック" panose="020B0400000000000000" pitchFamily="50" charset="-128"/>
              <a:ea typeface="游ゴシック" panose="020B0400000000000000" pitchFamily="50" charset="-128"/>
            </a:rPr>
            <a:t>※9</a:t>
          </a:r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月より前の保育料に減額適用の場合は”</a:t>
          </a:r>
          <a:r>
            <a:rPr kumimoji="1" lang="ja-JP" altLang="en-US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前々年</a:t>
          </a:r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”、</a:t>
          </a:r>
          <a:r>
            <a:rPr kumimoji="1" lang="en-US" altLang="ja-JP" sz="1100">
              <a:latin typeface="游ゴシック" panose="020B0400000000000000" pitchFamily="50" charset="-128"/>
              <a:ea typeface="游ゴシック" panose="020B0400000000000000" pitchFamily="50" charset="-128"/>
            </a:rPr>
            <a:t>9</a:t>
          </a:r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月以降の保</a:t>
          </a:r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　育料に減額適用の場合は、”</a:t>
          </a:r>
          <a:r>
            <a:rPr kumimoji="1" lang="ja-JP" altLang="en-US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前年</a:t>
          </a:r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”の収入を基に計算します。</a:t>
          </a:r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6"/>
  <sheetViews>
    <sheetView showGridLines="0" tabSelected="1" workbookViewId="0">
      <selection activeCell="D1" sqref="D1"/>
    </sheetView>
  </sheetViews>
  <sheetFormatPr defaultRowHeight="18" x14ac:dyDescent="0.2"/>
  <cols>
    <col min="1" max="16384" width="8.88671875" style="57"/>
  </cols>
  <sheetData>
    <row r="1" spans="1:1" ht="19.8" x14ac:dyDescent="0.2">
      <c r="A1" s="80" t="s">
        <v>79</v>
      </c>
    </row>
    <row r="3" spans="1:1" x14ac:dyDescent="0.2">
      <c r="A3" s="57" t="s">
        <v>80</v>
      </c>
    </row>
    <row r="4" spans="1:1" x14ac:dyDescent="0.2">
      <c r="A4" s="57" t="s">
        <v>81</v>
      </c>
    </row>
    <row r="6" spans="1:1" x14ac:dyDescent="0.2">
      <c r="A6" s="57" t="s">
        <v>82</v>
      </c>
    </row>
  </sheetData>
  <sheetProtection sheet="1" objects="1" scenarios="1"/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O41"/>
  <sheetViews>
    <sheetView showGridLines="0" workbookViewId="0"/>
  </sheetViews>
  <sheetFormatPr defaultColWidth="15.6640625" defaultRowHeight="20.100000000000001" customHeight="1" x14ac:dyDescent="0.2"/>
  <cols>
    <col min="1" max="2" width="3.6640625" style="4" customWidth="1"/>
    <col min="3" max="4" width="3.6640625" style="5" customWidth="1"/>
    <col min="5" max="5" width="25.6640625" style="4" customWidth="1"/>
    <col min="6" max="6" width="10.6640625" style="5" customWidth="1"/>
    <col min="7" max="7" width="15.6640625" style="4"/>
    <col min="8" max="9" width="7.77734375" style="4" customWidth="1"/>
    <col min="10" max="10" width="15.77734375" style="4" customWidth="1"/>
    <col min="11" max="12" width="3.6640625" style="4" customWidth="1"/>
    <col min="13" max="13" width="5.77734375" style="4" customWidth="1"/>
    <col min="14" max="14" width="15.6640625" style="4"/>
    <col min="15" max="15" width="17.77734375" style="4" bestFit="1" customWidth="1"/>
    <col min="16" max="16384" width="15.6640625" style="4"/>
  </cols>
  <sheetData>
    <row r="1" spans="1:15" ht="20.100000000000001" customHeight="1" x14ac:dyDescent="0.2">
      <c r="A1" s="24" t="s">
        <v>53</v>
      </c>
    </row>
    <row r="2" spans="1:15" ht="20.100000000000001" customHeight="1" x14ac:dyDescent="0.2">
      <c r="A2" s="24"/>
    </row>
    <row r="3" spans="1:15" ht="20.100000000000001" customHeight="1" x14ac:dyDescent="0.2">
      <c r="A3" s="4" t="s">
        <v>48</v>
      </c>
    </row>
    <row r="4" spans="1:15" ht="20.100000000000001" customHeight="1" x14ac:dyDescent="0.2">
      <c r="A4" s="4" t="s">
        <v>49</v>
      </c>
    </row>
    <row r="5" spans="1:15" ht="20.100000000000001" customHeight="1" thickBot="1" x14ac:dyDescent="0.25">
      <c r="C5" s="94"/>
      <c r="D5" s="94"/>
      <c r="J5" s="5" t="s">
        <v>63</v>
      </c>
    </row>
    <row r="6" spans="1:15" ht="20.100000000000001" customHeight="1" thickBot="1" x14ac:dyDescent="0.25">
      <c r="C6" s="95" t="s">
        <v>4</v>
      </c>
      <c r="D6" s="96"/>
      <c r="E6" s="31" t="s">
        <v>18</v>
      </c>
      <c r="F6" s="32"/>
      <c r="G6" s="33">
        <f>N9</f>
        <v>0</v>
      </c>
      <c r="H6" s="34" t="s">
        <v>7</v>
      </c>
      <c r="I6" s="35" t="str">
        <f>F15</f>
        <v/>
      </c>
      <c r="J6" s="30">
        <f>IF(G6=0,0,VLOOKUP(CONCATENATE(H6,I6),data!$A$2:$B$30,2))</f>
        <v>0</v>
      </c>
      <c r="M6" s="101" t="s">
        <v>86</v>
      </c>
      <c r="N6" s="102"/>
      <c r="O6" s="23" t="s">
        <v>47</v>
      </c>
    </row>
    <row r="7" spans="1:15" ht="20.100000000000001" customHeight="1" x14ac:dyDescent="0.2">
      <c r="C7" s="97" t="s">
        <v>5</v>
      </c>
      <c r="D7" s="98"/>
      <c r="E7" s="7" t="s">
        <v>0</v>
      </c>
      <c r="F7" s="8"/>
      <c r="G7" s="27">
        <f>一覧表!C40</f>
        <v>0</v>
      </c>
      <c r="H7" s="7"/>
      <c r="I7" s="36"/>
      <c r="M7" s="6" t="s">
        <v>19</v>
      </c>
      <c r="N7" s="9"/>
      <c r="O7" s="29"/>
    </row>
    <row r="8" spans="1:15" ht="20.100000000000001" customHeight="1" x14ac:dyDescent="0.2">
      <c r="C8" s="99" t="s">
        <v>6</v>
      </c>
      <c r="D8" s="100"/>
      <c r="E8" s="10" t="s">
        <v>1</v>
      </c>
      <c r="F8" s="11"/>
      <c r="G8" s="12">
        <v>0</v>
      </c>
      <c r="H8" s="10"/>
      <c r="I8" s="37"/>
      <c r="M8" s="6" t="s">
        <v>20</v>
      </c>
      <c r="N8" s="9"/>
      <c r="O8" s="29"/>
    </row>
    <row r="9" spans="1:15" ht="20.100000000000001" customHeight="1" x14ac:dyDescent="0.2">
      <c r="C9" s="99" t="s">
        <v>7</v>
      </c>
      <c r="D9" s="100"/>
      <c r="E9" s="10" t="s">
        <v>2</v>
      </c>
      <c r="F9" s="11"/>
      <c r="G9" s="12">
        <f>IF(O9*0.05&lt;=100000,O9*0.05,100000)</f>
        <v>0</v>
      </c>
      <c r="H9" s="10"/>
      <c r="I9" s="37"/>
      <c r="M9" s="6" t="s">
        <v>3</v>
      </c>
      <c r="N9" s="6">
        <f>SUM(N7:N8)</f>
        <v>0</v>
      </c>
      <c r="O9" s="22">
        <f>SUM(O7:O8)</f>
        <v>0</v>
      </c>
    </row>
    <row r="10" spans="1:15" ht="20.100000000000001" customHeight="1" x14ac:dyDescent="0.2">
      <c r="C10" s="88" t="s">
        <v>8</v>
      </c>
      <c r="D10" s="89"/>
      <c r="E10" s="13" t="s">
        <v>9</v>
      </c>
      <c r="F10" s="14"/>
      <c r="G10" s="15">
        <f>G7-G8-G9</f>
        <v>0</v>
      </c>
      <c r="H10" s="13"/>
      <c r="I10" s="38"/>
      <c r="M10" s="28"/>
    </row>
    <row r="11" spans="1:15" ht="20.100000000000001" customHeight="1" thickBot="1" x14ac:dyDescent="0.25">
      <c r="C11" s="90" t="s">
        <v>10</v>
      </c>
      <c r="D11" s="91"/>
      <c r="E11" s="16" t="s">
        <v>17</v>
      </c>
      <c r="F11" s="17"/>
      <c r="G11" s="18">
        <f>G10*0.06</f>
        <v>0</v>
      </c>
      <c r="H11" s="16"/>
      <c r="I11" s="39"/>
    </row>
    <row r="12" spans="1:15" ht="20.100000000000001" customHeight="1" thickBot="1" x14ac:dyDescent="0.25">
      <c r="C12" s="92"/>
      <c r="D12" s="93"/>
      <c r="E12" s="40" t="s">
        <v>11</v>
      </c>
      <c r="F12" s="41"/>
      <c r="G12" s="42">
        <f>G6-G11</f>
        <v>0</v>
      </c>
      <c r="H12" s="43" t="s">
        <v>7</v>
      </c>
      <c r="I12" s="44" t="str">
        <f>M16</f>
        <v/>
      </c>
      <c r="J12" s="30">
        <f>IF(G12=0,0,VLOOKUP(CONCATENATE(H12,I12),data!$A$2:$B$30,2))</f>
        <v>0</v>
      </c>
      <c r="K12" s="74" t="str">
        <f>IF(一覧表!C39&lt;0,"　一覧表に医療費を入力してください。",IF(I6=I12,"　減額不適用","　減額適用"))</f>
        <v>　減額不適用</v>
      </c>
      <c r="L12" s="19"/>
      <c r="M12" s="19"/>
      <c r="N12" s="19"/>
    </row>
    <row r="15" spans="1:15" ht="20.100000000000001" customHeight="1" x14ac:dyDescent="0.2">
      <c r="C15" s="87" t="s">
        <v>21</v>
      </c>
      <c r="D15" s="87"/>
      <c r="E15" s="20">
        <f>IF(0&lt;$G$6,1,2)</f>
        <v>2</v>
      </c>
      <c r="F15" s="21" t="str">
        <f>IF(G6=0,"",COUNTIF(E15:E40,"1")-1)</f>
        <v/>
      </c>
      <c r="G15" s="20"/>
      <c r="H15" s="87" t="s">
        <v>21</v>
      </c>
      <c r="I15" s="87"/>
    </row>
    <row r="16" spans="1:15" ht="20.100000000000001" customHeight="1" x14ac:dyDescent="0.2">
      <c r="C16" s="87" t="s">
        <v>22</v>
      </c>
      <c r="D16" s="87"/>
      <c r="E16" s="20">
        <f>IF(47999&lt;$G$6,1,2)</f>
        <v>2</v>
      </c>
      <c r="F16" s="21"/>
      <c r="G16" s="20"/>
      <c r="H16" s="87" t="s">
        <v>22</v>
      </c>
      <c r="I16" s="87"/>
      <c r="J16" s="20">
        <f>IF(0&lt;$G$12,1,2)</f>
        <v>2</v>
      </c>
      <c r="K16" s="20"/>
      <c r="L16" s="20"/>
      <c r="M16" s="21" t="str">
        <f>IF(G12=0,"",COUNTIF(J16:J41,"1")-1)</f>
        <v/>
      </c>
    </row>
    <row r="17" spans="3:13" ht="20.100000000000001" customHeight="1" x14ac:dyDescent="0.2">
      <c r="C17" s="87" t="s">
        <v>23</v>
      </c>
      <c r="D17" s="87"/>
      <c r="E17" s="20">
        <f>IF(48999&lt;$G$6,1,2)</f>
        <v>2</v>
      </c>
      <c r="F17" s="21"/>
      <c r="G17" s="20"/>
      <c r="H17" s="87" t="s">
        <v>23</v>
      </c>
      <c r="I17" s="87"/>
      <c r="J17" s="20">
        <f>IF(47999&lt;$G$12,1,2)</f>
        <v>2</v>
      </c>
      <c r="K17" s="20"/>
      <c r="L17" s="20"/>
      <c r="M17" s="21"/>
    </row>
    <row r="18" spans="3:13" ht="20.100000000000001" customHeight="1" x14ac:dyDescent="0.2">
      <c r="C18" s="87" t="s">
        <v>24</v>
      </c>
      <c r="D18" s="87"/>
      <c r="E18" s="20">
        <f>IF(57999&lt;$G$6,1,2)</f>
        <v>2</v>
      </c>
      <c r="F18" s="21"/>
      <c r="G18" s="20"/>
      <c r="H18" s="87" t="s">
        <v>24</v>
      </c>
      <c r="I18" s="87"/>
      <c r="J18" s="20">
        <f>IF(48999&lt;$G$12,1,2)</f>
        <v>2</v>
      </c>
      <c r="K18" s="20"/>
      <c r="L18" s="20"/>
      <c r="M18" s="21"/>
    </row>
    <row r="19" spans="3:13" ht="20.100000000000001" customHeight="1" x14ac:dyDescent="0.2">
      <c r="C19" s="87" t="s">
        <v>25</v>
      </c>
      <c r="D19" s="87"/>
      <c r="E19" s="20">
        <f>IF(65999&lt;$G$6,1,2)</f>
        <v>2</v>
      </c>
      <c r="F19" s="21"/>
      <c r="G19" s="20"/>
      <c r="H19" s="87" t="s">
        <v>25</v>
      </c>
      <c r="I19" s="87"/>
      <c r="J19" s="20">
        <f>IF(57999&lt;$G$12,1,2)</f>
        <v>2</v>
      </c>
      <c r="K19" s="20"/>
      <c r="L19" s="20"/>
      <c r="M19" s="21"/>
    </row>
    <row r="20" spans="3:13" ht="20.100000000000001" customHeight="1" x14ac:dyDescent="0.2">
      <c r="C20" s="87" t="s">
        <v>26</v>
      </c>
      <c r="D20" s="87"/>
      <c r="E20" s="20">
        <f>IF(84999&lt;$G$6,1,2)</f>
        <v>2</v>
      </c>
      <c r="F20" s="21"/>
      <c r="G20" s="20"/>
      <c r="H20" s="87" t="s">
        <v>26</v>
      </c>
      <c r="I20" s="87"/>
      <c r="J20" s="20">
        <f>IF(65999&lt;$G$12,1,2)</f>
        <v>2</v>
      </c>
      <c r="K20" s="20"/>
      <c r="L20" s="20"/>
      <c r="M20" s="21"/>
    </row>
    <row r="21" spans="3:13" ht="20.100000000000001" customHeight="1" x14ac:dyDescent="0.2">
      <c r="C21" s="87" t="s">
        <v>27</v>
      </c>
      <c r="D21" s="87"/>
      <c r="E21" s="20">
        <f>IF(102999&lt;$G$6,1,2)</f>
        <v>2</v>
      </c>
      <c r="F21" s="21"/>
      <c r="G21" s="20"/>
      <c r="H21" s="87" t="s">
        <v>27</v>
      </c>
      <c r="I21" s="87"/>
      <c r="J21" s="20">
        <f>IF(84999&lt;$G$12,1,2)</f>
        <v>2</v>
      </c>
      <c r="K21" s="20"/>
      <c r="L21" s="20"/>
      <c r="M21" s="21"/>
    </row>
    <row r="22" spans="3:13" ht="20.100000000000001" customHeight="1" x14ac:dyDescent="0.2">
      <c r="C22" s="87" t="s">
        <v>28</v>
      </c>
      <c r="D22" s="87"/>
      <c r="E22" s="20">
        <f>IF(120999&lt;$G$6,1,2)</f>
        <v>2</v>
      </c>
      <c r="F22" s="21"/>
      <c r="G22" s="20"/>
      <c r="H22" s="87" t="s">
        <v>28</v>
      </c>
      <c r="I22" s="87"/>
      <c r="J22" s="20">
        <f>IF(102999&lt;$G$12,1,2)</f>
        <v>2</v>
      </c>
      <c r="K22" s="20"/>
      <c r="L22" s="20"/>
      <c r="M22" s="21"/>
    </row>
    <row r="23" spans="3:13" ht="20.100000000000001" customHeight="1" x14ac:dyDescent="0.2">
      <c r="C23" s="87" t="s">
        <v>29</v>
      </c>
      <c r="D23" s="87"/>
      <c r="E23" s="20">
        <f>IF(138999&lt;$G$6,1,2)</f>
        <v>2</v>
      </c>
      <c r="F23" s="21"/>
      <c r="G23" s="20"/>
      <c r="H23" s="87" t="s">
        <v>29</v>
      </c>
      <c r="I23" s="87"/>
      <c r="J23" s="20">
        <f>IF(120999&lt;$G$12,1,2)</f>
        <v>2</v>
      </c>
      <c r="K23" s="20"/>
      <c r="L23" s="20"/>
      <c r="M23" s="21"/>
    </row>
    <row r="24" spans="3:13" ht="20.100000000000001" customHeight="1" x14ac:dyDescent="0.2">
      <c r="C24" s="87" t="s">
        <v>30</v>
      </c>
      <c r="D24" s="87"/>
      <c r="E24" s="20">
        <f>IF(156999&lt;$G$6,1,2)</f>
        <v>2</v>
      </c>
      <c r="F24" s="21"/>
      <c r="G24" s="20"/>
      <c r="H24" s="87" t="s">
        <v>30</v>
      </c>
      <c r="I24" s="87"/>
      <c r="J24" s="20">
        <f>IF(138999&lt;$G$12,1,2)</f>
        <v>2</v>
      </c>
      <c r="K24" s="20"/>
      <c r="L24" s="20"/>
      <c r="M24" s="21"/>
    </row>
    <row r="25" spans="3:13" ht="20.100000000000001" customHeight="1" x14ac:dyDescent="0.2">
      <c r="C25" s="87" t="s">
        <v>31</v>
      </c>
      <c r="D25" s="87"/>
      <c r="E25" s="20">
        <f>IF(184999&lt;$G$6,1,2)</f>
        <v>2</v>
      </c>
      <c r="F25" s="21"/>
      <c r="G25" s="20"/>
      <c r="H25" s="87" t="s">
        <v>31</v>
      </c>
      <c r="I25" s="87"/>
      <c r="J25" s="20">
        <f>IF(156999&lt;$G$12,1,2)</f>
        <v>2</v>
      </c>
      <c r="K25" s="20"/>
      <c r="L25" s="20"/>
      <c r="M25" s="21"/>
    </row>
    <row r="26" spans="3:13" ht="20.100000000000001" customHeight="1" x14ac:dyDescent="0.2">
      <c r="C26" s="87" t="s">
        <v>32</v>
      </c>
      <c r="D26" s="87"/>
      <c r="E26" s="20">
        <f>IF(220999&lt;$G$6,1,2)</f>
        <v>2</v>
      </c>
      <c r="F26" s="21"/>
      <c r="G26" s="20"/>
      <c r="H26" s="87" t="s">
        <v>32</v>
      </c>
      <c r="I26" s="87"/>
      <c r="J26" s="20">
        <f>IF(184999&lt;$G$12,1,2)</f>
        <v>2</v>
      </c>
      <c r="K26" s="20"/>
      <c r="L26" s="20"/>
      <c r="M26" s="21"/>
    </row>
    <row r="27" spans="3:13" ht="20.100000000000001" customHeight="1" x14ac:dyDescent="0.2">
      <c r="C27" s="87" t="s">
        <v>33</v>
      </c>
      <c r="D27" s="87"/>
      <c r="E27" s="20">
        <f>IF(255999&lt;$G$6,1,2)</f>
        <v>2</v>
      </c>
      <c r="F27" s="21"/>
      <c r="G27" s="20"/>
      <c r="H27" s="87" t="s">
        <v>33</v>
      </c>
      <c r="I27" s="87"/>
      <c r="J27" s="20">
        <f>IF(220999&lt;$G$12,1,2)</f>
        <v>2</v>
      </c>
      <c r="K27" s="20"/>
      <c r="L27" s="20"/>
      <c r="M27" s="21"/>
    </row>
    <row r="28" spans="3:13" ht="20.100000000000001" customHeight="1" x14ac:dyDescent="0.2">
      <c r="C28" s="87" t="s">
        <v>34</v>
      </c>
      <c r="D28" s="87"/>
      <c r="E28" s="20">
        <f>IF(279999&lt;$G$6,1,2)</f>
        <v>2</v>
      </c>
      <c r="F28" s="21"/>
      <c r="G28" s="20"/>
      <c r="H28" s="87" t="s">
        <v>34</v>
      </c>
      <c r="I28" s="87"/>
      <c r="J28" s="20">
        <f>IF(255999&lt;$G$12,1,2)</f>
        <v>2</v>
      </c>
      <c r="K28" s="20"/>
      <c r="L28" s="20"/>
      <c r="M28" s="21"/>
    </row>
    <row r="29" spans="3:13" ht="20.100000000000001" customHeight="1" x14ac:dyDescent="0.2">
      <c r="C29" s="87" t="s">
        <v>35</v>
      </c>
      <c r="D29" s="87"/>
      <c r="E29" s="20">
        <f>IF(302999&lt;$G$6,1,2)</f>
        <v>2</v>
      </c>
      <c r="F29" s="21"/>
      <c r="G29" s="20"/>
      <c r="H29" s="87" t="s">
        <v>35</v>
      </c>
      <c r="I29" s="87"/>
      <c r="J29" s="20">
        <f>IF(279999&lt;$G$12,1,2)</f>
        <v>2</v>
      </c>
      <c r="K29" s="20"/>
      <c r="L29" s="20"/>
      <c r="M29" s="21"/>
    </row>
    <row r="30" spans="3:13" ht="20.100000000000001" customHeight="1" x14ac:dyDescent="0.2">
      <c r="C30" s="87" t="s">
        <v>36</v>
      </c>
      <c r="D30" s="87"/>
      <c r="E30" s="20">
        <f>IF(323999&lt;$G$6,1,2)</f>
        <v>2</v>
      </c>
      <c r="F30" s="21"/>
      <c r="G30" s="20"/>
      <c r="H30" s="87" t="s">
        <v>36</v>
      </c>
      <c r="I30" s="87"/>
      <c r="J30" s="20">
        <f>IF(302999&lt;$G$12,1,2)</f>
        <v>2</v>
      </c>
      <c r="K30" s="20"/>
      <c r="L30" s="20"/>
      <c r="M30" s="21"/>
    </row>
    <row r="31" spans="3:13" ht="20.100000000000001" customHeight="1" x14ac:dyDescent="0.2">
      <c r="C31" s="87" t="s">
        <v>37</v>
      </c>
      <c r="D31" s="87"/>
      <c r="E31" s="20">
        <f>IF(341999&lt;$G$6,1,2)</f>
        <v>2</v>
      </c>
      <c r="F31" s="21"/>
      <c r="G31" s="20"/>
      <c r="H31" s="87" t="s">
        <v>37</v>
      </c>
      <c r="I31" s="87"/>
      <c r="J31" s="20">
        <f>IF(323999&lt;$G$12,1,2)</f>
        <v>2</v>
      </c>
      <c r="K31" s="20"/>
      <c r="L31" s="20"/>
      <c r="M31" s="21"/>
    </row>
    <row r="32" spans="3:13" ht="20.100000000000001" customHeight="1" x14ac:dyDescent="0.2">
      <c r="C32" s="87" t="s">
        <v>38</v>
      </c>
      <c r="D32" s="87"/>
      <c r="E32" s="20">
        <f>IF(359999&lt;$G$6,1,2)</f>
        <v>2</v>
      </c>
      <c r="F32" s="21"/>
      <c r="G32" s="20"/>
      <c r="H32" s="87" t="s">
        <v>38</v>
      </c>
      <c r="I32" s="87"/>
      <c r="J32" s="20">
        <f>IF(341999&lt;$G$12,1,2)</f>
        <v>2</v>
      </c>
      <c r="K32" s="20"/>
      <c r="L32" s="20"/>
      <c r="M32" s="21"/>
    </row>
    <row r="33" spans="3:13" ht="20.100000000000001" customHeight="1" x14ac:dyDescent="0.2">
      <c r="C33" s="87" t="s">
        <v>39</v>
      </c>
      <c r="D33" s="87"/>
      <c r="E33" s="20">
        <f>IF(377999&lt;$G$6,1,2)</f>
        <v>2</v>
      </c>
      <c r="F33" s="21"/>
      <c r="G33" s="20"/>
      <c r="H33" s="87" t="s">
        <v>39</v>
      </c>
      <c r="I33" s="87"/>
      <c r="J33" s="20">
        <f>IF(359999&lt;$G$12,1,2)</f>
        <v>2</v>
      </c>
      <c r="K33" s="20"/>
      <c r="L33" s="20"/>
      <c r="M33" s="21"/>
    </row>
    <row r="34" spans="3:13" ht="20.100000000000001" customHeight="1" x14ac:dyDescent="0.2">
      <c r="C34" s="87" t="s">
        <v>40</v>
      </c>
      <c r="D34" s="87"/>
      <c r="E34" s="20">
        <f>IF(467999&lt;$G$6,1,2)</f>
        <v>2</v>
      </c>
      <c r="F34" s="21"/>
      <c r="G34" s="20"/>
      <c r="H34" s="87" t="s">
        <v>40</v>
      </c>
      <c r="I34" s="87"/>
      <c r="J34" s="20">
        <f>IF(377999&lt;$G$12,1,2)</f>
        <v>2</v>
      </c>
      <c r="K34" s="20"/>
      <c r="L34" s="20"/>
      <c r="M34" s="21"/>
    </row>
    <row r="35" spans="3:13" ht="20.100000000000001" customHeight="1" x14ac:dyDescent="0.2">
      <c r="C35" s="87" t="s">
        <v>41</v>
      </c>
      <c r="D35" s="87"/>
      <c r="E35" s="20">
        <f>IF(500999&lt;$G$6,1,2)</f>
        <v>2</v>
      </c>
      <c r="F35" s="21"/>
      <c r="G35" s="20"/>
      <c r="H35" s="87" t="s">
        <v>41</v>
      </c>
      <c r="I35" s="87"/>
      <c r="J35" s="20">
        <f>IF(467999&lt;$G$12,1,2)</f>
        <v>2</v>
      </c>
      <c r="K35" s="20"/>
      <c r="L35" s="20"/>
      <c r="M35" s="21"/>
    </row>
    <row r="36" spans="3:13" ht="20.100000000000001" customHeight="1" x14ac:dyDescent="0.2">
      <c r="C36" s="87" t="s">
        <v>42</v>
      </c>
      <c r="D36" s="87"/>
      <c r="E36" s="20">
        <f>IF(545999&lt;$G$6,1,2)</f>
        <v>2</v>
      </c>
      <c r="F36" s="21"/>
      <c r="G36" s="20"/>
      <c r="H36" s="87" t="s">
        <v>42</v>
      </c>
      <c r="I36" s="87"/>
      <c r="J36" s="20">
        <f>IF(500999&lt;$G$12,1,2)</f>
        <v>2</v>
      </c>
      <c r="K36" s="20"/>
      <c r="L36" s="20"/>
      <c r="M36" s="21"/>
    </row>
    <row r="37" spans="3:13" ht="20.100000000000001" customHeight="1" x14ac:dyDescent="0.2">
      <c r="C37" s="87" t="s">
        <v>43</v>
      </c>
      <c r="D37" s="87"/>
      <c r="E37" s="20">
        <f>IF(665999&lt;$G$6,1,2)</f>
        <v>2</v>
      </c>
      <c r="F37" s="21"/>
      <c r="G37" s="20"/>
      <c r="H37" s="87" t="s">
        <v>43</v>
      </c>
      <c r="I37" s="87"/>
      <c r="J37" s="20">
        <f>IF(545999&lt;$G$12,1,2)</f>
        <v>2</v>
      </c>
      <c r="K37" s="20"/>
      <c r="L37" s="20"/>
      <c r="M37" s="21"/>
    </row>
    <row r="38" spans="3:13" ht="20.100000000000001" customHeight="1" x14ac:dyDescent="0.2">
      <c r="C38" s="87" t="s">
        <v>44</v>
      </c>
      <c r="D38" s="87"/>
      <c r="E38" s="20">
        <f>IF(889999&lt;$G$6,1,2)</f>
        <v>2</v>
      </c>
      <c r="F38" s="21"/>
      <c r="G38" s="20"/>
      <c r="H38" s="87" t="s">
        <v>44</v>
      </c>
      <c r="I38" s="87"/>
      <c r="J38" s="20">
        <f>IF(665999&lt;$G$12,1,2)</f>
        <v>2</v>
      </c>
      <c r="K38" s="20"/>
      <c r="L38" s="20"/>
      <c r="M38" s="21"/>
    </row>
    <row r="39" spans="3:13" ht="20.100000000000001" customHeight="1" x14ac:dyDescent="0.2">
      <c r="C39" s="87" t="s">
        <v>45</v>
      </c>
      <c r="D39" s="87"/>
      <c r="E39" s="20">
        <f>IF(1219999&lt;$G$6,1,2)</f>
        <v>2</v>
      </c>
      <c r="F39" s="21"/>
      <c r="G39" s="20"/>
      <c r="H39" s="87" t="s">
        <v>45</v>
      </c>
      <c r="I39" s="87"/>
      <c r="J39" s="20">
        <f>IF(889999&lt;$G$12,1,2)</f>
        <v>2</v>
      </c>
      <c r="K39" s="20"/>
      <c r="L39" s="20"/>
      <c r="M39" s="21"/>
    </row>
    <row r="40" spans="3:13" ht="20.100000000000001" customHeight="1" x14ac:dyDescent="0.2">
      <c r="C40" s="87" t="s">
        <v>46</v>
      </c>
      <c r="D40" s="87"/>
      <c r="E40" s="20">
        <f>IF(1519999&lt;$G$6,1,2)</f>
        <v>2</v>
      </c>
      <c r="F40" s="21"/>
      <c r="G40" s="20"/>
      <c r="H40" s="87" t="s">
        <v>46</v>
      </c>
      <c r="I40" s="87"/>
      <c r="J40" s="20">
        <f>IF(1219999&lt;$G$12,1,2)</f>
        <v>2</v>
      </c>
      <c r="K40" s="20"/>
      <c r="L40" s="20"/>
      <c r="M40" s="21"/>
    </row>
    <row r="41" spans="3:13" ht="20.100000000000001" customHeight="1" x14ac:dyDescent="0.2">
      <c r="J41" s="20">
        <f>IF(1519999&lt;$G$12,1,2)</f>
        <v>2</v>
      </c>
      <c r="K41" s="20"/>
      <c r="L41" s="20"/>
      <c r="M41" s="21"/>
    </row>
  </sheetData>
  <sheetProtection sheet="1" objects="1" scenarios="1"/>
  <mergeCells count="61">
    <mergeCell ref="M6:N6"/>
    <mergeCell ref="H32:I32"/>
    <mergeCell ref="H40:I40"/>
    <mergeCell ref="H34:I34"/>
    <mergeCell ref="H35:I35"/>
    <mergeCell ref="H36:I36"/>
    <mergeCell ref="H37:I37"/>
    <mergeCell ref="H38:I38"/>
    <mergeCell ref="H39:I39"/>
    <mergeCell ref="H27:I27"/>
    <mergeCell ref="H28:I28"/>
    <mergeCell ref="H29:I29"/>
    <mergeCell ref="H30:I30"/>
    <mergeCell ref="H31:I31"/>
    <mergeCell ref="H22:I22"/>
    <mergeCell ref="H23:I23"/>
    <mergeCell ref="H24:I24"/>
    <mergeCell ref="H25:I25"/>
    <mergeCell ref="H26:I26"/>
    <mergeCell ref="C39:D39"/>
    <mergeCell ref="C40:D40"/>
    <mergeCell ref="C36:D36"/>
    <mergeCell ref="C37:D37"/>
    <mergeCell ref="C38:D38"/>
    <mergeCell ref="C30:D30"/>
    <mergeCell ref="C31:D31"/>
    <mergeCell ref="H15:I15"/>
    <mergeCell ref="H16:I16"/>
    <mergeCell ref="H17:I17"/>
    <mergeCell ref="H18:I18"/>
    <mergeCell ref="H19:I19"/>
    <mergeCell ref="H20:I20"/>
    <mergeCell ref="H21:I21"/>
    <mergeCell ref="C33:D33"/>
    <mergeCell ref="C34:D34"/>
    <mergeCell ref="C35:D35"/>
    <mergeCell ref="H33:I33"/>
    <mergeCell ref="C32:D32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20:D20"/>
    <mergeCell ref="C10:D10"/>
    <mergeCell ref="C11:D11"/>
    <mergeCell ref="C12:D12"/>
    <mergeCell ref="C5:D5"/>
    <mergeCell ref="C6:D6"/>
    <mergeCell ref="C7:D7"/>
    <mergeCell ref="C8:D8"/>
    <mergeCell ref="C9:D9"/>
    <mergeCell ref="C15:D15"/>
    <mergeCell ref="C16:D16"/>
    <mergeCell ref="C17:D17"/>
    <mergeCell ref="C18:D18"/>
    <mergeCell ref="C19:D19"/>
  </mergeCells>
  <phoneticPr fontId="2"/>
  <conditionalFormatting sqref="K12">
    <cfRule type="expression" dxfId="16" priority="1">
      <formula>$K$12="　減額不適用"</formula>
    </cfRule>
  </conditionalFormatting>
  <pageMargins left="0.78740157480314965" right="0.78740157480314965" top="0.39370078740157483" bottom="0.39370078740157483" header="0.39370078740157483" footer="0.39370078740157483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H41"/>
  <sheetViews>
    <sheetView workbookViewId="0">
      <selection activeCell="C4" sqref="C4:C5"/>
    </sheetView>
  </sheetViews>
  <sheetFormatPr defaultColWidth="15.6640625" defaultRowHeight="20.100000000000001" customHeight="1" x14ac:dyDescent="0.2"/>
  <cols>
    <col min="1" max="1" width="5.44140625" style="3" bestFit="1" customWidth="1"/>
    <col min="2" max="2" width="11.6640625" style="3" bestFit="1" customWidth="1"/>
    <col min="3" max="3" width="15.6640625" style="1" customWidth="1"/>
    <col min="4" max="5" width="9.6640625" style="1" customWidth="1"/>
    <col min="6" max="6" width="26.21875" style="1" bestFit="1" customWidth="1"/>
    <col min="7" max="16384" width="15.6640625" style="1"/>
  </cols>
  <sheetData>
    <row r="1" spans="1:8" ht="20.100000000000001" customHeight="1" x14ac:dyDescent="0.2">
      <c r="A1" s="108" t="s">
        <v>78</v>
      </c>
      <c r="B1" s="109"/>
      <c r="C1" s="109"/>
      <c r="D1" s="109"/>
      <c r="E1" s="109"/>
      <c r="F1" s="110"/>
    </row>
    <row r="2" spans="1:8" ht="20.100000000000001" customHeight="1" x14ac:dyDescent="0.2">
      <c r="A2" s="103" t="s">
        <v>64</v>
      </c>
      <c r="B2" s="112" t="s">
        <v>12</v>
      </c>
      <c r="C2" s="112" t="s">
        <v>13</v>
      </c>
      <c r="D2" s="112" t="s">
        <v>15</v>
      </c>
      <c r="E2" s="112"/>
      <c r="F2" s="117" t="s">
        <v>14</v>
      </c>
      <c r="G2" s="25" t="s">
        <v>52</v>
      </c>
    </row>
    <row r="3" spans="1:8" ht="20.100000000000001" customHeight="1" x14ac:dyDescent="0.2">
      <c r="A3" s="103"/>
      <c r="B3" s="112"/>
      <c r="C3" s="112"/>
      <c r="D3" s="26" t="s">
        <v>50</v>
      </c>
      <c r="E3" s="26" t="s">
        <v>51</v>
      </c>
      <c r="F3" s="117"/>
      <c r="G3" s="25" t="s">
        <v>54</v>
      </c>
    </row>
    <row r="4" spans="1:8" ht="20.100000000000001" customHeight="1" x14ac:dyDescent="0.2">
      <c r="A4" s="53">
        <v>1</v>
      </c>
      <c r="B4" s="51"/>
      <c r="C4" s="45"/>
      <c r="D4" s="45"/>
      <c r="E4" s="45"/>
      <c r="F4" s="46"/>
    </row>
    <row r="5" spans="1:8" ht="19.8" customHeight="1" x14ac:dyDescent="0.2">
      <c r="A5" s="53">
        <v>2</v>
      </c>
      <c r="B5" s="52"/>
      <c r="C5" s="45"/>
      <c r="D5" s="45"/>
      <c r="E5" s="45"/>
      <c r="F5" s="46"/>
      <c r="H5" s="2"/>
    </row>
    <row r="6" spans="1:8" ht="20.100000000000001" customHeight="1" x14ac:dyDescent="0.2">
      <c r="A6" s="53">
        <v>3</v>
      </c>
      <c r="B6" s="52"/>
      <c r="C6" s="45"/>
      <c r="D6" s="45"/>
      <c r="E6" s="45"/>
      <c r="F6" s="46"/>
    </row>
    <row r="7" spans="1:8" ht="20.100000000000001" customHeight="1" x14ac:dyDescent="0.2">
      <c r="A7" s="53">
        <v>4</v>
      </c>
      <c r="B7" s="52"/>
      <c r="C7" s="45"/>
      <c r="D7" s="45"/>
      <c r="E7" s="45"/>
      <c r="F7" s="47"/>
    </row>
    <row r="8" spans="1:8" ht="20.100000000000001" customHeight="1" x14ac:dyDescent="0.2">
      <c r="A8" s="53">
        <v>5</v>
      </c>
      <c r="B8" s="52"/>
      <c r="C8" s="45"/>
      <c r="D8" s="45"/>
      <c r="E8" s="45"/>
      <c r="F8" s="47"/>
    </row>
    <row r="9" spans="1:8" ht="20.100000000000001" customHeight="1" x14ac:dyDescent="0.2">
      <c r="A9" s="53">
        <v>6</v>
      </c>
      <c r="B9" s="52"/>
      <c r="C9" s="45"/>
      <c r="D9" s="45"/>
      <c r="E9" s="45"/>
      <c r="F9" s="47"/>
    </row>
    <row r="10" spans="1:8" ht="20.100000000000001" customHeight="1" x14ac:dyDescent="0.2">
      <c r="A10" s="53">
        <v>7</v>
      </c>
      <c r="B10" s="52"/>
      <c r="C10" s="45"/>
      <c r="D10" s="45"/>
      <c r="E10" s="45"/>
      <c r="F10" s="47"/>
    </row>
    <row r="11" spans="1:8" ht="20.100000000000001" customHeight="1" x14ac:dyDescent="0.2">
      <c r="A11" s="53">
        <v>8</v>
      </c>
      <c r="B11" s="52"/>
      <c r="C11" s="45"/>
      <c r="D11" s="45"/>
      <c r="E11" s="45"/>
      <c r="F11" s="47"/>
    </row>
    <row r="12" spans="1:8" ht="20.100000000000001" customHeight="1" x14ac:dyDescent="0.2">
      <c r="A12" s="53">
        <v>9</v>
      </c>
      <c r="B12" s="52"/>
      <c r="C12" s="45"/>
      <c r="D12" s="45"/>
      <c r="E12" s="45"/>
      <c r="F12" s="47"/>
    </row>
    <row r="13" spans="1:8" ht="20.100000000000001" customHeight="1" x14ac:dyDescent="0.2">
      <c r="A13" s="53">
        <v>10</v>
      </c>
      <c r="B13" s="52"/>
      <c r="C13" s="45"/>
      <c r="D13" s="45"/>
      <c r="E13" s="45"/>
      <c r="F13" s="47"/>
    </row>
    <row r="14" spans="1:8" ht="20.100000000000001" customHeight="1" x14ac:dyDescent="0.2">
      <c r="A14" s="53">
        <v>11</v>
      </c>
      <c r="B14" s="52"/>
      <c r="C14" s="45"/>
      <c r="D14" s="45"/>
      <c r="E14" s="45"/>
      <c r="F14" s="47"/>
    </row>
    <row r="15" spans="1:8" ht="20.100000000000001" customHeight="1" x14ac:dyDescent="0.2">
      <c r="A15" s="53">
        <v>12</v>
      </c>
      <c r="B15" s="52"/>
      <c r="C15" s="45"/>
      <c r="D15" s="45"/>
      <c r="E15" s="45"/>
      <c r="F15" s="47"/>
    </row>
    <row r="16" spans="1:8" ht="20.100000000000001" customHeight="1" x14ac:dyDescent="0.2">
      <c r="A16" s="53">
        <v>13</v>
      </c>
      <c r="B16" s="52"/>
      <c r="C16" s="45"/>
      <c r="D16" s="45"/>
      <c r="E16" s="45"/>
      <c r="F16" s="47"/>
    </row>
    <row r="17" spans="1:6" ht="20.100000000000001" customHeight="1" x14ac:dyDescent="0.2">
      <c r="A17" s="53">
        <v>14</v>
      </c>
      <c r="B17" s="52"/>
      <c r="C17" s="45"/>
      <c r="D17" s="45"/>
      <c r="E17" s="45"/>
      <c r="F17" s="47"/>
    </row>
    <row r="18" spans="1:6" ht="20.100000000000001" customHeight="1" x14ac:dyDescent="0.2">
      <c r="A18" s="53">
        <v>15</v>
      </c>
      <c r="B18" s="52"/>
      <c r="C18" s="45"/>
      <c r="D18" s="45"/>
      <c r="E18" s="45"/>
      <c r="F18" s="47"/>
    </row>
    <row r="19" spans="1:6" ht="20.100000000000001" customHeight="1" x14ac:dyDescent="0.2">
      <c r="A19" s="53">
        <v>16</v>
      </c>
      <c r="B19" s="52"/>
      <c r="C19" s="45"/>
      <c r="D19" s="45"/>
      <c r="E19" s="45"/>
      <c r="F19" s="47"/>
    </row>
    <row r="20" spans="1:6" ht="20.100000000000001" customHeight="1" x14ac:dyDescent="0.2">
      <c r="A20" s="53">
        <v>17</v>
      </c>
      <c r="B20" s="52"/>
      <c r="C20" s="45"/>
      <c r="D20" s="45"/>
      <c r="E20" s="45"/>
      <c r="F20" s="47"/>
    </row>
    <row r="21" spans="1:6" ht="20.100000000000001" customHeight="1" x14ac:dyDescent="0.2">
      <c r="A21" s="53">
        <v>18</v>
      </c>
      <c r="B21" s="52"/>
      <c r="C21" s="45"/>
      <c r="D21" s="45"/>
      <c r="E21" s="45"/>
      <c r="F21" s="47"/>
    </row>
    <row r="22" spans="1:6" ht="20.100000000000001" customHeight="1" x14ac:dyDescent="0.2">
      <c r="A22" s="53">
        <v>19</v>
      </c>
      <c r="B22" s="52"/>
      <c r="C22" s="45"/>
      <c r="D22" s="45"/>
      <c r="E22" s="45"/>
      <c r="F22" s="47"/>
    </row>
    <row r="23" spans="1:6" ht="20.100000000000001" customHeight="1" x14ac:dyDescent="0.2">
      <c r="A23" s="53">
        <v>20</v>
      </c>
      <c r="B23" s="52"/>
      <c r="C23" s="45"/>
      <c r="D23" s="45"/>
      <c r="E23" s="45"/>
      <c r="F23" s="47"/>
    </row>
    <row r="24" spans="1:6" ht="20.100000000000001" customHeight="1" x14ac:dyDescent="0.2">
      <c r="A24" s="53">
        <v>21</v>
      </c>
      <c r="B24" s="52"/>
      <c r="C24" s="45"/>
      <c r="D24" s="45"/>
      <c r="E24" s="45"/>
      <c r="F24" s="47"/>
    </row>
    <row r="25" spans="1:6" ht="20.100000000000001" customHeight="1" x14ac:dyDescent="0.2">
      <c r="A25" s="53">
        <v>22</v>
      </c>
      <c r="B25" s="52"/>
      <c r="C25" s="45"/>
      <c r="D25" s="45"/>
      <c r="E25" s="45"/>
      <c r="F25" s="47"/>
    </row>
    <row r="26" spans="1:6" ht="20.100000000000001" customHeight="1" x14ac:dyDescent="0.2">
      <c r="A26" s="53">
        <v>23</v>
      </c>
      <c r="B26" s="52"/>
      <c r="C26" s="45"/>
      <c r="D26" s="45"/>
      <c r="E26" s="45"/>
      <c r="F26" s="47"/>
    </row>
    <row r="27" spans="1:6" ht="20.100000000000001" customHeight="1" x14ac:dyDescent="0.2">
      <c r="A27" s="53">
        <v>24</v>
      </c>
      <c r="B27" s="52"/>
      <c r="C27" s="45"/>
      <c r="D27" s="45"/>
      <c r="E27" s="45"/>
      <c r="F27" s="47"/>
    </row>
    <row r="28" spans="1:6" ht="20.100000000000001" customHeight="1" x14ac:dyDescent="0.2">
      <c r="A28" s="53">
        <v>25</v>
      </c>
      <c r="B28" s="52"/>
      <c r="C28" s="45"/>
      <c r="D28" s="45"/>
      <c r="E28" s="45"/>
      <c r="F28" s="47"/>
    </row>
    <row r="29" spans="1:6" ht="20.100000000000001" customHeight="1" x14ac:dyDescent="0.2">
      <c r="A29" s="53">
        <v>26</v>
      </c>
      <c r="B29" s="52"/>
      <c r="C29" s="45"/>
      <c r="D29" s="45"/>
      <c r="E29" s="45"/>
      <c r="F29" s="48"/>
    </row>
    <row r="30" spans="1:6" ht="20.100000000000001" customHeight="1" x14ac:dyDescent="0.2">
      <c r="A30" s="53">
        <v>27</v>
      </c>
      <c r="B30" s="52"/>
      <c r="C30" s="45"/>
      <c r="D30" s="45"/>
      <c r="E30" s="45"/>
      <c r="F30" s="47"/>
    </row>
    <row r="31" spans="1:6" ht="20.100000000000001" customHeight="1" x14ac:dyDescent="0.2">
      <c r="A31" s="53">
        <v>28</v>
      </c>
      <c r="B31" s="52"/>
      <c r="C31" s="45"/>
      <c r="D31" s="45"/>
      <c r="E31" s="45"/>
      <c r="F31" s="47"/>
    </row>
    <row r="32" spans="1:6" ht="20.100000000000001" customHeight="1" x14ac:dyDescent="0.2">
      <c r="A32" s="53">
        <v>29</v>
      </c>
      <c r="B32" s="52"/>
      <c r="C32" s="45"/>
      <c r="D32" s="45"/>
      <c r="E32" s="45"/>
      <c r="F32" s="47"/>
    </row>
    <row r="33" spans="1:6" ht="20.100000000000001" customHeight="1" x14ac:dyDescent="0.2">
      <c r="A33" s="53">
        <v>30</v>
      </c>
      <c r="B33" s="52"/>
      <c r="C33" s="45"/>
      <c r="D33" s="45"/>
      <c r="E33" s="45"/>
      <c r="F33" s="47"/>
    </row>
    <row r="34" spans="1:6" ht="20.100000000000001" customHeight="1" x14ac:dyDescent="0.2">
      <c r="A34" s="53">
        <v>31</v>
      </c>
      <c r="B34" s="52"/>
      <c r="C34" s="45"/>
      <c r="D34" s="45"/>
      <c r="E34" s="45"/>
      <c r="F34" s="47"/>
    </row>
    <row r="35" spans="1:6" ht="20.100000000000001" customHeight="1" x14ac:dyDescent="0.2">
      <c r="A35" s="53">
        <v>32</v>
      </c>
      <c r="B35" s="52"/>
      <c r="C35" s="45"/>
      <c r="D35" s="45"/>
      <c r="E35" s="45"/>
      <c r="F35" s="47"/>
    </row>
    <row r="36" spans="1:6" ht="20.100000000000001" customHeight="1" x14ac:dyDescent="0.2">
      <c r="A36" s="53">
        <v>33</v>
      </c>
      <c r="B36" s="52"/>
      <c r="C36" s="45"/>
      <c r="D36" s="45"/>
      <c r="E36" s="45"/>
      <c r="F36" s="47"/>
    </row>
    <row r="37" spans="1:6" ht="20.100000000000001" customHeight="1" x14ac:dyDescent="0.2">
      <c r="A37" s="53">
        <v>34</v>
      </c>
      <c r="B37" s="52"/>
      <c r="C37" s="45"/>
      <c r="D37" s="45"/>
      <c r="E37" s="45"/>
      <c r="F37" s="47"/>
    </row>
    <row r="38" spans="1:6" ht="20.100000000000001" customHeight="1" thickBot="1" x14ac:dyDescent="0.25">
      <c r="A38" s="54">
        <v>35</v>
      </c>
      <c r="B38" s="55"/>
      <c r="C38" s="49"/>
      <c r="D38" s="49"/>
      <c r="E38" s="49"/>
      <c r="F38" s="50"/>
    </row>
    <row r="39" spans="1:6" ht="20.100000000000001" customHeight="1" x14ac:dyDescent="0.2">
      <c r="A39" s="104" t="s">
        <v>3</v>
      </c>
      <c r="B39" s="105"/>
      <c r="C39" s="56">
        <f>SUM(C4:C38)</f>
        <v>0</v>
      </c>
      <c r="D39" s="113">
        <f>SUM(D4:E38)</f>
        <v>0</v>
      </c>
      <c r="E39" s="114"/>
      <c r="F39" s="25"/>
    </row>
    <row r="40" spans="1:6" ht="20.100000000000001" customHeight="1" thickBot="1" x14ac:dyDescent="0.25">
      <c r="A40" s="106" t="s">
        <v>16</v>
      </c>
      <c r="B40" s="107"/>
      <c r="C40" s="115">
        <f>SUM(C39:E39)</f>
        <v>0</v>
      </c>
      <c r="D40" s="115"/>
      <c r="E40" s="116"/>
      <c r="F40" s="25"/>
    </row>
    <row r="41" spans="1:6" ht="20.100000000000001" customHeight="1" x14ac:dyDescent="0.2">
      <c r="C41" s="111"/>
      <c r="D41" s="111"/>
      <c r="E41" s="3"/>
    </row>
  </sheetData>
  <sheetProtection sheet="1" objects="1" scenarios="1"/>
  <mergeCells count="11">
    <mergeCell ref="A2:A3"/>
    <mergeCell ref="A39:B39"/>
    <mergeCell ref="A40:B40"/>
    <mergeCell ref="A1:F1"/>
    <mergeCell ref="C41:D41"/>
    <mergeCell ref="D2:E2"/>
    <mergeCell ref="D39:E39"/>
    <mergeCell ref="C40:E40"/>
    <mergeCell ref="F2:F3"/>
    <mergeCell ref="C2:C3"/>
    <mergeCell ref="B2:B3"/>
  </mergeCells>
  <phoneticPr fontId="2"/>
  <pageMargins left="0.78740157480314965" right="0.78740157480314965" top="0.39370078740157483" bottom="0.39370078740157483" header="0.39370078740157483" footer="0.39370078740157483"/>
  <pageSetup paperSize="9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S31"/>
  <sheetViews>
    <sheetView showGridLines="0" workbookViewId="0"/>
  </sheetViews>
  <sheetFormatPr defaultColWidth="9" defaultRowHeight="24.9" customHeight="1" x14ac:dyDescent="0.2"/>
  <cols>
    <col min="1" max="1" width="1.6640625" style="58" customWidth="1"/>
    <col min="2" max="3" width="5.6640625" style="58" customWidth="1"/>
    <col min="4" max="12" width="7.6640625" style="58" customWidth="1"/>
    <col min="13" max="16384" width="9" style="58"/>
  </cols>
  <sheetData>
    <row r="1" spans="2:12" ht="24.9" customHeight="1" x14ac:dyDescent="0.2">
      <c r="B1" s="181" t="s">
        <v>75</v>
      </c>
      <c r="C1" s="181"/>
      <c r="D1" s="181"/>
      <c r="E1" s="181"/>
      <c r="F1" s="181"/>
      <c r="G1" s="181"/>
      <c r="H1" s="181"/>
      <c r="I1" s="181"/>
      <c r="J1" s="72"/>
      <c r="K1" s="72"/>
      <c r="L1" s="72"/>
    </row>
    <row r="2" spans="2:12" ht="24.9" customHeight="1" x14ac:dyDescent="0.2">
      <c r="B2" s="178" t="s">
        <v>65</v>
      </c>
      <c r="C2" s="179"/>
      <c r="D2" s="179"/>
      <c r="E2" s="179"/>
      <c r="F2" s="179"/>
      <c r="G2" s="179"/>
      <c r="H2" s="179"/>
      <c r="I2" s="180"/>
      <c r="J2"/>
      <c r="K2"/>
      <c r="L2"/>
    </row>
    <row r="3" spans="2:12" ht="24.9" customHeight="1" x14ac:dyDescent="0.2">
      <c r="B3" s="59" t="s">
        <v>66</v>
      </c>
      <c r="C3" s="60"/>
      <c r="D3" s="175" t="s">
        <v>76</v>
      </c>
      <c r="E3" s="176"/>
      <c r="F3" s="176"/>
      <c r="G3" s="175" t="s">
        <v>77</v>
      </c>
      <c r="H3" s="176"/>
      <c r="I3" s="177"/>
    </row>
    <row r="4" spans="2:12" ht="24.9" customHeight="1" x14ac:dyDescent="0.2">
      <c r="B4" s="165"/>
      <c r="C4" s="61" t="s">
        <v>67</v>
      </c>
      <c r="D4" s="169"/>
      <c r="E4" s="170"/>
      <c r="F4" s="170"/>
      <c r="G4" s="169"/>
      <c r="H4" s="170"/>
      <c r="I4" s="171"/>
    </row>
    <row r="5" spans="2:12" ht="24.9" customHeight="1" x14ac:dyDescent="0.2">
      <c r="B5" s="166"/>
      <c r="C5" s="62" t="s">
        <v>68</v>
      </c>
      <c r="D5" s="172"/>
      <c r="E5" s="173"/>
      <c r="F5" s="173"/>
      <c r="G5" s="172"/>
      <c r="H5" s="173"/>
      <c r="I5" s="174"/>
      <c r="J5" s="63"/>
    </row>
    <row r="6" spans="2:12" ht="24.9" customHeight="1" x14ac:dyDescent="0.2">
      <c r="B6" s="167"/>
      <c r="C6" s="62" t="s">
        <v>68</v>
      </c>
      <c r="D6" s="172"/>
      <c r="E6" s="173"/>
      <c r="F6" s="173"/>
      <c r="G6" s="172"/>
      <c r="H6" s="173"/>
      <c r="I6" s="174"/>
      <c r="J6" s="63"/>
    </row>
    <row r="7" spans="2:12" ht="24.9" customHeight="1" x14ac:dyDescent="0.2">
      <c r="B7" s="168"/>
      <c r="C7" s="64" t="s">
        <v>68</v>
      </c>
      <c r="D7" s="182"/>
      <c r="E7" s="183"/>
      <c r="F7" s="183"/>
      <c r="G7" s="182"/>
      <c r="H7" s="183"/>
      <c r="I7" s="184"/>
    </row>
    <row r="8" spans="2:12" ht="24.9" customHeight="1" x14ac:dyDescent="0.2">
      <c r="B8" s="161" t="s">
        <v>69</v>
      </c>
      <c r="C8" s="162"/>
      <c r="D8" s="163">
        <f>D4-D5-D6-D7</f>
        <v>0</v>
      </c>
      <c r="E8" s="162"/>
      <c r="F8" s="162"/>
      <c r="G8" s="163">
        <f>G4-G5-G6-G7</f>
        <v>0</v>
      </c>
      <c r="H8" s="162"/>
      <c r="I8" s="164"/>
      <c r="L8" s="65"/>
    </row>
    <row r="9" spans="2:12" ht="24.9" customHeight="1" x14ac:dyDescent="0.2">
      <c r="B9" s="66"/>
      <c r="C9" s="66"/>
      <c r="D9" s="67"/>
      <c r="E9" s="68"/>
      <c r="F9" s="68"/>
      <c r="G9" s="67"/>
      <c r="H9" s="68"/>
      <c r="I9" s="68"/>
    </row>
    <row r="10" spans="2:12" ht="24.9" customHeight="1" x14ac:dyDescent="0.2">
      <c r="B10" s="118" t="s">
        <v>70</v>
      </c>
      <c r="C10" s="119"/>
      <c r="D10" s="119"/>
      <c r="E10" s="119"/>
      <c r="F10" s="119"/>
      <c r="G10" s="119"/>
      <c r="H10" s="120">
        <f>ROUNDDOWN((D8+G8)/12,0)</f>
        <v>0</v>
      </c>
      <c r="I10" s="160"/>
      <c r="J10"/>
    </row>
    <row r="11" spans="2:12" ht="24.9" customHeight="1" x14ac:dyDescent="0.2">
      <c r="B11" s="66"/>
      <c r="C11" s="66"/>
      <c r="D11" s="67"/>
      <c r="E11" s="68"/>
      <c r="F11" s="68"/>
      <c r="G11" s="67"/>
      <c r="H11" s="68"/>
      <c r="I11" s="68"/>
    </row>
    <row r="12" spans="2:12" ht="24.9" customHeight="1" x14ac:dyDescent="0.2">
      <c r="B12" s="157" t="s">
        <v>71</v>
      </c>
      <c r="C12" s="158"/>
      <c r="D12" s="158"/>
      <c r="E12" s="158"/>
      <c r="F12" s="158"/>
      <c r="G12" s="158"/>
      <c r="H12" s="158"/>
      <c r="I12" s="159"/>
      <c r="J12"/>
      <c r="K12"/>
      <c r="L12"/>
    </row>
    <row r="13" spans="2:12" ht="24.9" customHeight="1" x14ac:dyDescent="0.2">
      <c r="B13" s="69" t="s">
        <v>66</v>
      </c>
      <c r="C13" s="70" t="s">
        <v>72</v>
      </c>
      <c r="D13" s="154" t="s">
        <v>76</v>
      </c>
      <c r="E13" s="154"/>
      <c r="F13" s="155"/>
      <c r="G13" s="154" t="s">
        <v>77</v>
      </c>
      <c r="H13" s="154"/>
      <c r="I13" s="156"/>
    </row>
    <row r="14" spans="2:12" ht="24.9" customHeight="1" x14ac:dyDescent="0.2">
      <c r="B14" s="141" t="str">
        <f ca="1">TEXT(TODAY(),"ge")</f>
        <v>R4</v>
      </c>
      <c r="C14" s="75"/>
      <c r="D14" s="144"/>
      <c r="E14" s="144"/>
      <c r="F14" s="145"/>
      <c r="G14" s="146"/>
      <c r="H14" s="147"/>
      <c r="I14" s="148"/>
    </row>
    <row r="15" spans="2:12" ht="24.9" customHeight="1" x14ac:dyDescent="0.2">
      <c r="B15" s="142"/>
      <c r="C15" s="76"/>
      <c r="D15" s="149"/>
      <c r="E15" s="149"/>
      <c r="F15" s="150"/>
      <c r="G15" s="151"/>
      <c r="H15" s="152"/>
      <c r="I15" s="153"/>
    </row>
    <row r="16" spans="2:12" ht="24.9" customHeight="1" x14ac:dyDescent="0.2">
      <c r="B16" s="143"/>
      <c r="C16" s="77"/>
      <c r="D16" s="130"/>
      <c r="E16" s="130"/>
      <c r="F16" s="131"/>
      <c r="G16" s="132"/>
      <c r="H16" s="133"/>
      <c r="I16" s="134"/>
    </row>
    <row r="17" spans="2:19" ht="24.9" customHeight="1" x14ac:dyDescent="0.2">
      <c r="B17" s="135" t="s">
        <v>69</v>
      </c>
      <c r="C17" s="136"/>
      <c r="D17" s="137">
        <f>SUM(D14:F16)</f>
        <v>0</v>
      </c>
      <c r="E17" s="137"/>
      <c r="F17" s="138"/>
      <c r="G17" s="139">
        <f>SUM(G14:I16)</f>
        <v>0</v>
      </c>
      <c r="H17" s="139"/>
      <c r="I17" s="140"/>
    </row>
    <row r="19" spans="2:19" ht="24.9" customHeight="1" x14ac:dyDescent="0.2">
      <c r="B19" s="118" t="s">
        <v>73</v>
      </c>
      <c r="C19" s="119"/>
      <c r="D19" s="119"/>
      <c r="E19" s="119"/>
      <c r="F19" s="119"/>
      <c r="G19" s="119"/>
      <c r="H19" s="125" t="str">
        <f>IF(D17+G17=0,"",ROUNDDOWN((D17+G17)/3,0))</f>
        <v/>
      </c>
      <c r="I19" s="126"/>
      <c r="J19"/>
    </row>
    <row r="20" spans="2:19" ht="24.9" customHeight="1" x14ac:dyDescent="0.2">
      <c r="H20" s="79" t="str">
        <f>(IFERROR(100%-($H$19/$H$10),""))</f>
        <v/>
      </c>
      <c r="J20"/>
    </row>
    <row r="21" spans="2:19" ht="24.9" customHeight="1" x14ac:dyDescent="0.2">
      <c r="B21" s="120" t="s">
        <v>74</v>
      </c>
      <c r="C21" s="121"/>
      <c r="D21" s="121"/>
      <c r="E21" s="121"/>
      <c r="F21" s="121"/>
      <c r="G21" s="121"/>
      <c r="H21" s="122" t="str">
        <f>IFERROR(ABS(100%-($H$19/$H$10)),"")</f>
        <v/>
      </c>
      <c r="I21" s="123"/>
      <c r="J21" s="78" t="str">
        <f>IFERROR(IF(H21="","",IF(H20&gt;0%,"減","増")),"")</f>
        <v/>
      </c>
      <c r="L21" s="82" t="str">
        <f>IF(H23="減額適用","現在の保育料階層を入力いただくと、減額後の保育料が自動算出されます。","")</f>
        <v/>
      </c>
    </row>
    <row r="22" spans="2:19" ht="24.9" customHeight="1" thickBot="1" x14ac:dyDescent="0.25">
      <c r="M22" s="81" t="s">
        <v>84</v>
      </c>
      <c r="N22" s="81" t="s">
        <v>85</v>
      </c>
      <c r="O22" s="81"/>
      <c r="P22" s="81"/>
      <c r="Q22" s="81" t="s">
        <v>84</v>
      </c>
      <c r="R22" s="81" t="s">
        <v>85</v>
      </c>
      <c r="S22" s="81"/>
    </row>
    <row r="23" spans="2:19" ht="24.9" customHeight="1" thickTop="1" thickBot="1" x14ac:dyDescent="0.25">
      <c r="H23" s="127" t="str">
        <f>IFERROR(IF(H19/H10&lt;=90%,"減額適用","減額不適用"),"")</f>
        <v/>
      </c>
      <c r="I23" s="128"/>
      <c r="J23" s="129"/>
      <c r="K23"/>
      <c r="L23" s="85" t="str">
        <f>IF(L21="","","現在")</f>
        <v/>
      </c>
      <c r="M23" s="84"/>
      <c r="N23" s="83" t="str">
        <f>IF(M23="","",VLOOKUP(M23,data!$A$2:$B$30,2,FALSE))</f>
        <v/>
      </c>
      <c r="O23" s="81" t="s">
        <v>83</v>
      </c>
      <c r="P23" s="81" t="str">
        <f>IF(L21="","","減額後")</f>
        <v/>
      </c>
      <c r="Q23" s="81" t="str">
        <f>IFERROR(IF(L21="","",CONCATENATE("D",IF(LEN(M23)=2,RIGHT(M23,1),RIGHT(M23,2))-3)),"")</f>
        <v/>
      </c>
      <c r="R23" s="86" t="str">
        <f>IFERROR(IF(Q23="","",VLOOKUP(Q23,data!$A$2:$B$30,2,FALSE)),0)</f>
        <v/>
      </c>
    </row>
    <row r="24" spans="2:19" ht="24.9" customHeight="1" thickTop="1" x14ac:dyDescent="0.2">
      <c r="H24" s="71"/>
      <c r="I24" s="71"/>
      <c r="J24" s="68"/>
      <c r="K24" s="68"/>
      <c r="L24" s="68"/>
    </row>
    <row r="25" spans="2:19" ht="24.9" customHeight="1" x14ac:dyDescent="0.2">
      <c r="H25" s="124"/>
      <c r="I25" s="124"/>
      <c r="J25" s="124"/>
      <c r="K25" s="124"/>
      <c r="L25" s="124"/>
    </row>
    <row r="27" spans="2:19" ht="24.9" customHeight="1" x14ac:dyDescent="0.2">
      <c r="E27" s="72"/>
      <c r="F27" s="72"/>
    </row>
    <row r="30" spans="2:19" ht="24.9" customHeight="1" x14ac:dyDescent="0.2">
      <c r="G30" s="73"/>
    </row>
    <row r="31" spans="2:19" ht="24.9" customHeight="1" x14ac:dyDescent="0.2">
      <c r="H31" s="72"/>
      <c r="I31" s="72"/>
    </row>
  </sheetData>
  <sheetProtection sheet="1" objects="1" scenarios="1"/>
  <mergeCells count="37">
    <mergeCell ref="D3:F3"/>
    <mergeCell ref="G3:I3"/>
    <mergeCell ref="B2:I2"/>
    <mergeCell ref="B1:I1"/>
    <mergeCell ref="D7:F7"/>
    <mergeCell ref="G7:I7"/>
    <mergeCell ref="B8:C8"/>
    <mergeCell ref="D8:F8"/>
    <mergeCell ref="G8:I8"/>
    <mergeCell ref="B4:B7"/>
    <mergeCell ref="D4:F4"/>
    <mergeCell ref="G4:I4"/>
    <mergeCell ref="D5:F5"/>
    <mergeCell ref="G5:I5"/>
    <mergeCell ref="D6:F6"/>
    <mergeCell ref="G6:I6"/>
    <mergeCell ref="B10:G10"/>
    <mergeCell ref="D13:F13"/>
    <mergeCell ref="G13:I13"/>
    <mergeCell ref="B12:I12"/>
    <mergeCell ref="H10:I10"/>
    <mergeCell ref="D16:F16"/>
    <mergeCell ref="G16:I16"/>
    <mergeCell ref="B17:C17"/>
    <mergeCell ref="D17:F17"/>
    <mergeCell ref="G17:I17"/>
    <mergeCell ref="B14:B16"/>
    <mergeCell ref="D14:F14"/>
    <mergeCell ref="G14:I14"/>
    <mergeCell ref="D15:F15"/>
    <mergeCell ref="G15:I15"/>
    <mergeCell ref="B19:G19"/>
    <mergeCell ref="B21:G21"/>
    <mergeCell ref="H21:I21"/>
    <mergeCell ref="H25:L25"/>
    <mergeCell ref="H19:I19"/>
    <mergeCell ref="H23:J23"/>
  </mergeCells>
  <phoneticPr fontId="2"/>
  <conditionalFormatting sqref="D28:E30 B19 D13 H22:I22 G13 H26:I65534">
    <cfRule type="cellIs" dxfId="15" priority="17" stopIfTrue="1" operator="equal">
      <formula>"適　　　　用"</formula>
    </cfRule>
    <cfRule type="cellIs" dxfId="14" priority="18" stopIfTrue="1" operator="equal">
      <formula>"不　適　用"</formula>
    </cfRule>
  </conditionalFormatting>
  <conditionalFormatting sqref="G30">
    <cfRule type="cellIs" dxfId="13" priority="19" stopIfTrue="1" operator="equal">
      <formula>"減"</formula>
    </cfRule>
    <cfRule type="cellIs" dxfId="12" priority="20" stopIfTrue="1" operator="equal">
      <formula>"増"</formula>
    </cfRule>
  </conditionalFormatting>
  <conditionalFormatting sqref="D17">
    <cfRule type="cellIs" dxfId="11" priority="15" stopIfTrue="1" operator="equal">
      <formula>"適　　　　用"</formula>
    </cfRule>
    <cfRule type="cellIs" dxfId="10" priority="16" stopIfTrue="1" operator="equal">
      <formula>"不　適　用"</formula>
    </cfRule>
  </conditionalFormatting>
  <conditionalFormatting sqref="G17">
    <cfRule type="cellIs" dxfId="9" priority="13" stopIfTrue="1" operator="equal">
      <formula>"適　　　　用"</formula>
    </cfRule>
    <cfRule type="cellIs" dxfId="8" priority="14" stopIfTrue="1" operator="equal">
      <formula>"不　適　用"</formula>
    </cfRule>
  </conditionalFormatting>
  <conditionalFormatting sqref="D14 D16">
    <cfRule type="cellIs" dxfId="7" priority="7" stopIfTrue="1" operator="equal">
      <formula>"適　　　　用"</formula>
    </cfRule>
    <cfRule type="cellIs" dxfId="6" priority="8" stopIfTrue="1" operator="equal">
      <formula>"不　適　用"</formula>
    </cfRule>
  </conditionalFormatting>
  <conditionalFormatting sqref="D15">
    <cfRule type="cellIs" dxfId="5" priority="5" stopIfTrue="1" operator="equal">
      <formula>"適　　　　用"</formula>
    </cfRule>
    <cfRule type="cellIs" dxfId="4" priority="6" stopIfTrue="1" operator="equal">
      <formula>"不　適　用"</formula>
    </cfRule>
  </conditionalFormatting>
  <conditionalFormatting sqref="H23">
    <cfRule type="expression" dxfId="3" priority="4">
      <formula>$H$23="減額不適用"</formula>
    </cfRule>
  </conditionalFormatting>
  <conditionalFormatting sqref="J21">
    <cfRule type="expression" dxfId="2" priority="3">
      <formula>$J$21="増"</formula>
    </cfRule>
  </conditionalFormatting>
  <conditionalFormatting sqref="M23">
    <cfRule type="expression" dxfId="1" priority="2">
      <formula>$L$23="現在"</formula>
    </cfRule>
  </conditionalFormatting>
  <conditionalFormatting sqref="R23">
    <cfRule type="cellIs" dxfId="0" priority="1" operator="greaterThanOrEqual">
      <formula>0</formula>
    </cfRule>
  </conditionalFormatting>
  <pageMargins left="0.78740157480314965" right="0.78740157480314965" top="0.78740157480314965" bottom="0.78740157480314965" header="0.78740157480314965" footer="0.78740157480314965"/>
  <pageSetup paperSize="9" orientation="portrait" blackAndWhite="1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C30"/>
  <sheetViews>
    <sheetView workbookViewId="0">
      <selection activeCell="A27" sqref="A27"/>
    </sheetView>
  </sheetViews>
  <sheetFormatPr defaultRowHeight="18" x14ac:dyDescent="0.2"/>
  <cols>
    <col min="1" max="16384" width="8.88671875" style="57"/>
  </cols>
  <sheetData>
    <row r="2" spans="1:3" x14ac:dyDescent="0.2">
      <c r="A2" s="57" t="s">
        <v>55</v>
      </c>
      <c r="B2" s="57">
        <v>0</v>
      </c>
      <c r="C2" s="57" t="s">
        <v>56</v>
      </c>
    </row>
    <row r="3" spans="1:3" x14ac:dyDescent="0.2">
      <c r="A3" s="57" t="s">
        <v>57</v>
      </c>
      <c r="B3" s="57">
        <v>0</v>
      </c>
      <c r="C3" s="57" t="s">
        <v>58</v>
      </c>
    </row>
    <row r="4" spans="1:3" x14ac:dyDescent="0.2">
      <c r="A4" s="57" t="s">
        <v>59</v>
      </c>
      <c r="B4" s="57">
        <v>1900</v>
      </c>
      <c r="C4" s="57" t="s">
        <v>60</v>
      </c>
    </row>
    <row r="5" spans="1:3" x14ac:dyDescent="0.2">
      <c r="A5" s="57" t="s">
        <v>61</v>
      </c>
      <c r="B5" s="57">
        <v>2400</v>
      </c>
    </row>
    <row r="6" spans="1:3" x14ac:dyDescent="0.2">
      <c r="A6" s="57" t="s">
        <v>62</v>
      </c>
      <c r="B6" s="57">
        <v>6700</v>
      </c>
    </row>
    <row r="7" spans="1:3" x14ac:dyDescent="0.2">
      <c r="A7" s="57" t="s">
        <v>23</v>
      </c>
      <c r="B7" s="57">
        <v>8300</v>
      </c>
    </row>
    <row r="8" spans="1:3" x14ac:dyDescent="0.2">
      <c r="A8" s="57" t="s">
        <v>24</v>
      </c>
      <c r="B8" s="57">
        <v>9400</v>
      </c>
    </row>
    <row r="9" spans="1:3" x14ac:dyDescent="0.2">
      <c r="A9" s="57" t="s">
        <v>25</v>
      </c>
      <c r="B9" s="57">
        <v>15400</v>
      </c>
    </row>
    <row r="10" spans="1:3" x14ac:dyDescent="0.2">
      <c r="A10" s="57" t="s">
        <v>26</v>
      </c>
      <c r="B10" s="57">
        <v>19100</v>
      </c>
    </row>
    <row r="11" spans="1:3" x14ac:dyDescent="0.2">
      <c r="A11" s="57" t="s">
        <v>27</v>
      </c>
      <c r="B11" s="57">
        <v>21500</v>
      </c>
    </row>
    <row r="12" spans="1:3" x14ac:dyDescent="0.2">
      <c r="A12" s="57" t="s">
        <v>28</v>
      </c>
      <c r="B12" s="57">
        <v>23600</v>
      </c>
    </row>
    <row r="13" spans="1:3" x14ac:dyDescent="0.2">
      <c r="A13" s="57" t="s">
        <v>29</v>
      </c>
      <c r="B13" s="57">
        <v>25500</v>
      </c>
    </row>
    <row r="14" spans="1:3" x14ac:dyDescent="0.2">
      <c r="A14" s="57" t="s">
        <v>30</v>
      </c>
      <c r="B14" s="57">
        <v>27500</v>
      </c>
    </row>
    <row r="15" spans="1:3" x14ac:dyDescent="0.2">
      <c r="A15" s="57" t="s">
        <v>31</v>
      </c>
      <c r="B15" s="57">
        <v>29200</v>
      </c>
    </row>
    <row r="16" spans="1:3" x14ac:dyDescent="0.2">
      <c r="A16" s="57" t="s">
        <v>32</v>
      </c>
      <c r="B16" s="57">
        <v>31000</v>
      </c>
    </row>
    <row r="17" spans="1:2" x14ac:dyDescent="0.2">
      <c r="A17" s="57" t="s">
        <v>33</v>
      </c>
      <c r="B17" s="57">
        <v>32500</v>
      </c>
    </row>
    <row r="18" spans="1:2" x14ac:dyDescent="0.2">
      <c r="A18" s="57" t="s">
        <v>34</v>
      </c>
      <c r="B18" s="57">
        <v>34200</v>
      </c>
    </row>
    <row r="19" spans="1:2" x14ac:dyDescent="0.2">
      <c r="A19" s="57" t="s">
        <v>35</v>
      </c>
      <c r="B19" s="57">
        <v>35700</v>
      </c>
    </row>
    <row r="20" spans="1:2" x14ac:dyDescent="0.2">
      <c r="A20" s="57" t="s">
        <v>36</v>
      </c>
      <c r="B20" s="57">
        <v>37200</v>
      </c>
    </row>
    <row r="21" spans="1:2" x14ac:dyDescent="0.2">
      <c r="A21" s="57" t="s">
        <v>37</v>
      </c>
      <c r="B21" s="57">
        <v>38500</v>
      </c>
    </row>
    <row r="22" spans="1:2" x14ac:dyDescent="0.2">
      <c r="A22" s="57" t="s">
        <v>38</v>
      </c>
      <c r="B22" s="57">
        <v>40000</v>
      </c>
    </row>
    <row r="23" spans="1:2" x14ac:dyDescent="0.2">
      <c r="A23" s="57" t="s">
        <v>39</v>
      </c>
      <c r="B23" s="57">
        <v>43400</v>
      </c>
    </row>
    <row r="24" spans="1:2" x14ac:dyDescent="0.2">
      <c r="A24" s="57" t="s">
        <v>40</v>
      </c>
      <c r="B24" s="57">
        <v>48900</v>
      </c>
    </row>
    <row r="25" spans="1:2" x14ac:dyDescent="0.2">
      <c r="A25" s="57" t="s">
        <v>41</v>
      </c>
      <c r="B25" s="57">
        <v>53700</v>
      </c>
    </row>
    <row r="26" spans="1:2" x14ac:dyDescent="0.2">
      <c r="A26" s="57" t="s">
        <v>42</v>
      </c>
      <c r="B26" s="57">
        <v>57500</v>
      </c>
    </row>
    <row r="27" spans="1:2" x14ac:dyDescent="0.2">
      <c r="A27" s="57" t="s">
        <v>43</v>
      </c>
      <c r="B27" s="57">
        <v>62500</v>
      </c>
    </row>
    <row r="28" spans="1:2" x14ac:dyDescent="0.2">
      <c r="A28" s="57" t="s">
        <v>44</v>
      </c>
      <c r="B28" s="57">
        <v>67500</v>
      </c>
    </row>
    <row r="29" spans="1:2" x14ac:dyDescent="0.2">
      <c r="A29" s="57" t="s">
        <v>45</v>
      </c>
      <c r="B29" s="57">
        <v>72500</v>
      </c>
    </row>
    <row r="30" spans="1:2" x14ac:dyDescent="0.2">
      <c r="A30" s="57" t="s">
        <v>46</v>
      </c>
      <c r="B30" s="57">
        <v>77500</v>
      </c>
    </row>
  </sheetData>
  <sheetProtection sheet="1" objects="1" scenarios="1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はじめに</vt:lpstr>
      <vt:lpstr>医療費</vt:lpstr>
      <vt:lpstr>一覧表</vt:lpstr>
      <vt:lpstr>収入源</vt:lpstr>
      <vt:lpstr>data</vt:lpstr>
      <vt:lpstr>医療費!Print_Area</vt:lpstr>
      <vt:lpstr>収入源!Print_Area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ikeda</dc:creator>
  <cp:lastModifiedBy>浦山 恭輔</cp:lastModifiedBy>
  <cp:lastPrinted>2022-02-17T23:38:34Z</cp:lastPrinted>
  <dcterms:created xsi:type="dcterms:W3CDTF">2002-01-04T07:20:13Z</dcterms:created>
  <dcterms:modified xsi:type="dcterms:W3CDTF">2022-09-30T04:38:11Z</dcterms:modified>
</cp:coreProperties>
</file>